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КП" sheetId="1" r:id="rId1"/>
  </sheets>
  <definedNames/>
  <calcPr fullCalcOnLoad="1"/>
</workbook>
</file>

<file path=xl/sharedStrings.xml><?xml version="1.0" encoding="utf-8"?>
<sst xmlns="http://schemas.openxmlformats.org/spreadsheetml/2006/main" count="1649" uniqueCount="599">
  <si>
    <t>тел.88469798330, 89272027350, 89272601029</t>
  </si>
  <si>
    <t>НИХРОМ И ЕГО ЗАМЕНИТЕЛИ</t>
  </si>
  <si>
    <t>№</t>
  </si>
  <si>
    <t>Марка</t>
  </si>
  <si>
    <t>Тип</t>
  </si>
  <si>
    <t>Описание</t>
  </si>
  <si>
    <t>Вес</t>
  </si>
  <si>
    <t>Цена</t>
  </si>
  <si>
    <t>проволока</t>
  </si>
  <si>
    <t>диам. 0,30 мм</t>
  </si>
  <si>
    <t>диам. 6,30 мм</t>
  </si>
  <si>
    <t>лента</t>
  </si>
  <si>
    <t>Х15Н60</t>
  </si>
  <si>
    <t>диам. 0,20 мм</t>
  </si>
  <si>
    <t>диам. 0,27 мм</t>
  </si>
  <si>
    <t>Х23Ю5Т</t>
  </si>
  <si>
    <t>диам. 9,0 мм</t>
  </si>
  <si>
    <t>диам. 10,0 мм</t>
  </si>
  <si>
    <t>диам. 11,0 мм</t>
  </si>
  <si>
    <t>1,0х10,0 мм</t>
  </si>
  <si>
    <t xml:space="preserve">Хромель </t>
  </si>
  <si>
    <t>диам. 0,7 мм</t>
  </si>
  <si>
    <t>Монель</t>
  </si>
  <si>
    <t>диам. 0,5мм</t>
  </si>
  <si>
    <t>СВ08Г2С св. бухты СивМЗ</t>
  </si>
  <si>
    <t>диам. 0,8 мм</t>
  </si>
  <si>
    <t>СВ08Г2С св. бухта СивМЗ</t>
  </si>
  <si>
    <t>диам. 1,0 мм</t>
  </si>
  <si>
    <t>диам. 4,0 мм</t>
  </si>
  <si>
    <t>12Х18Н10Т</t>
  </si>
  <si>
    <t>17Х18Н9</t>
  </si>
  <si>
    <t>диам. 0,25 мм</t>
  </si>
  <si>
    <t>Св-05Х20Н9ФБС ( ЭИ649)</t>
  </si>
  <si>
    <t>диам. 2,0 мм</t>
  </si>
  <si>
    <t>Св-05Х19Н11М4Ф</t>
  </si>
  <si>
    <t>Св-08Н50</t>
  </si>
  <si>
    <t>Св-10НМА</t>
  </si>
  <si>
    <t>ЖАРОПРОЧНЫЕ СПЛАВЫ</t>
  </si>
  <si>
    <t>лист</t>
  </si>
  <si>
    <t xml:space="preserve">1,2х800х2000мм </t>
  </si>
  <si>
    <t>круг</t>
  </si>
  <si>
    <t xml:space="preserve">ЭИ435 (ХН78Т) </t>
  </si>
  <si>
    <t>диам. 30мм</t>
  </si>
  <si>
    <t>ЭИ437Б (ХН77ТЮР)</t>
  </si>
  <si>
    <t>диам.20мм</t>
  </si>
  <si>
    <t xml:space="preserve">круг </t>
  </si>
  <si>
    <t>2шт.</t>
  </si>
  <si>
    <t>диам.26мм</t>
  </si>
  <si>
    <t>ЭИ612 (ХН35ВТ)</t>
  </si>
  <si>
    <t>диам.30мм</t>
  </si>
  <si>
    <t xml:space="preserve">ЭИ868 (ХН60ВТ) </t>
  </si>
  <si>
    <t xml:space="preserve">диам.70мм </t>
  </si>
  <si>
    <t>0,38м</t>
  </si>
  <si>
    <t>ЭП915-ВД (ХН43БМТЮ-ВД)</t>
  </si>
  <si>
    <t>шестигранник</t>
  </si>
  <si>
    <t xml:space="preserve">У16 (ЭИ336) </t>
  </si>
  <si>
    <t>диам. 45мм</t>
  </si>
  <si>
    <t>диам. 48мм</t>
  </si>
  <si>
    <t>диам. 70мм</t>
  </si>
  <si>
    <t>кран-балка подвесная</t>
  </si>
  <si>
    <t>оборудование</t>
  </si>
  <si>
    <t>2 -тн</t>
  </si>
  <si>
    <t>пролет 5,8м</t>
  </si>
  <si>
    <t>Погрузчик балканкар, 1.5тн.</t>
  </si>
  <si>
    <t>дог.</t>
  </si>
  <si>
    <t>неликвид</t>
  </si>
  <si>
    <t>Х20Н80</t>
  </si>
  <si>
    <t>Срок изготовления сортового проката от 1 месяца до 3 в зависимости от сложности марки сплава и загруженности производства.</t>
  </si>
  <si>
    <t>ЭП693ВД (ХН68ВМТЮК-ВД)</t>
  </si>
  <si>
    <t>диам. 20мм</t>
  </si>
  <si>
    <t>диам.90мм</t>
  </si>
  <si>
    <t>ЭИ703 (ХН38ВТ)</t>
  </si>
  <si>
    <t>www.vtm163.com</t>
  </si>
  <si>
    <t>У нас на складе постоянно имеется большой ассортимент никелесодержащего металлопроката. Мы изготавливаем сортовой прокат,</t>
  </si>
  <si>
    <t xml:space="preserve"> выплавленный в открытой печке, шлаковой и вакуумной.  </t>
  </si>
  <si>
    <t>порошок</t>
  </si>
  <si>
    <t>диам.10мм</t>
  </si>
  <si>
    <t>диам. 1,2 мм</t>
  </si>
  <si>
    <t>диам. 0,63 мм</t>
  </si>
  <si>
    <t>диам.150мм</t>
  </si>
  <si>
    <t>4,5х230х1030мм</t>
  </si>
  <si>
    <t>1,0х630х1050мм</t>
  </si>
  <si>
    <t xml:space="preserve">ковш для литья </t>
  </si>
  <si>
    <t>500кг</t>
  </si>
  <si>
    <t>БСК (барие-стронциевый карбонат)</t>
  </si>
  <si>
    <t>ЭИ943 (06ХН28МДТ)</t>
  </si>
  <si>
    <t>диам.200мм</t>
  </si>
  <si>
    <t>ХН77ТЮР (ЭИ437Б)</t>
  </si>
  <si>
    <t>диам.28мм</t>
  </si>
  <si>
    <t>диам.40мм</t>
  </si>
  <si>
    <t>диам. 26мм</t>
  </si>
  <si>
    <t>диам.50мм</t>
  </si>
  <si>
    <t>диам.26-27мм</t>
  </si>
  <si>
    <t>диам.6мм</t>
  </si>
  <si>
    <t xml:space="preserve">ЭИ867-ВД (ХН62МВКЮ-ВД) </t>
  </si>
  <si>
    <t>квадрат</t>
  </si>
  <si>
    <t>диам.22мм</t>
  </si>
  <si>
    <t>диам.36мм</t>
  </si>
  <si>
    <t>1,5х715х1660мм</t>
  </si>
  <si>
    <t>1шт.</t>
  </si>
  <si>
    <t>Железо АРМКО</t>
  </si>
  <si>
    <t>140х200мм</t>
  </si>
  <si>
    <t>ст.10895</t>
  </si>
  <si>
    <t>ЭИ712 (12Х2НВФА)</t>
  </si>
  <si>
    <t>9шт. Длины 500-900мм</t>
  </si>
  <si>
    <t xml:space="preserve">0,8х700х1400мм </t>
  </si>
  <si>
    <t xml:space="preserve">ЭИ652 (ХН70Ю) </t>
  </si>
  <si>
    <t>плита</t>
  </si>
  <si>
    <t>52х220х500-740</t>
  </si>
  <si>
    <t>5шт.</t>
  </si>
  <si>
    <t>диам.23мм</t>
  </si>
  <si>
    <t xml:space="preserve">12 шт. </t>
  </si>
  <si>
    <t>диам.27мм</t>
  </si>
  <si>
    <t xml:space="preserve">ЭИ69 (45Х14Н14В2М) </t>
  </si>
  <si>
    <t>диам.110мм</t>
  </si>
  <si>
    <t>470мм</t>
  </si>
  <si>
    <t>диам. 1,2мм</t>
  </si>
  <si>
    <t>ЭП437 (ХН30ВМТ)</t>
  </si>
  <si>
    <t>диам.170мм</t>
  </si>
  <si>
    <t>диам.180мм</t>
  </si>
  <si>
    <t xml:space="preserve">8 шт. </t>
  </si>
  <si>
    <t>диам.60мм</t>
  </si>
  <si>
    <t xml:space="preserve">Хастеллой С-276 </t>
  </si>
  <si>
    <t>труба</t>
  </si>
  <si>
    <t>273х9мм</t>
  </si>
  <si>
    <t>длина 2,74м</t>
  </si>
  <si>
    <t>диам.100мм</t>
  </si>
  <si>
    <t>25Х1М1Ф</t>
  </si>
  <si>
    <t>диам.190мм</t>
  </si>
  <si>
    <t>0,9х700х750мм</t>
  </si>
  <si>
    <t>0,8х700х1420мм</t>
  </si>
  <si>
    <t xml:space="preserve">10Х17Н13М2Т </t>
  </si>
  <si>
    <t>диам.12мм</t>
  </si>
  <si>
    <t>диам. 90мм</t>
  </si>
  <si>
    <t xml:space="preserve">1,2х680-720х1420-1610мм </t>
  </si>
  <si>
    <t xml:space="preserve">ЭИ437Б (ХН77ТЮР) </t>
  </si>
  <si>
    <t>диам. 60мм</t>
  </si>
  <si>
    <t>1090мм</t>
  </si>
  <si>
    <t>1260мм</t>
  </si>
  <si>
    <t>чистый вес</t>
  </si>
  <si>
    <t>диам.3мм</t>
  </si>
  <si>
    <t>диам.65мм</t>
  </si>
  <si>
    <t>17-26мм</t>
  </si>
  <si>
    <t>3,2х1000х2000мм</t>
  </si>
  <si>
    <t>ЖС30-ВИ</t>
  </si>
  <si>
    <t>диам.38мм</t>
  </si>
  <si>
    <t>диам.8мм</t>
  </si>
  <si>
    <t>диам. 50мм</t>
  </si>
  <si>
    <t>диам. 150мм</t>
  </si>
  <si>
    <t>диам. 120мм</t>
  </si>
  <si>
    <t>диам. 130мм</t>
  </si>
  <si>
    <t>18мм</t>
  </si>
  <si>
    <t>длина 500-950мм - 2шт.</t>
  </si>
  <si>
    <t>2 бухты 19кг+33кг</t>
  </si>
  <si>
    <t>СВАРОЧНАЯ И НЕРЖАВЕЮЩАЯ ПРОВОЛОКА</t>
  </si>
  <si>
    <t>диам. 8,0 мм</t>
  </si>
  <si>
    <t>диам. 7,0 мм</t>
  </si>
  <si>
    <t>диам. 5,0 мм</t>
  </si>
  <si>
    <t>диам. 1,6 мм</t>
  </si>
  <si>
    <t>диам. 25мм</t>
  </si>
  <si>
    <t>диам. 38мм</t>
  </si>
  <si>
    <t>Х27Ю5Т</t>
  </si>
  <si>
    <t>диам. 5,5 мм</t>
  </si>
  <si>
    <t>645мм</t>
  </si>
  <si>
    <t xml:space="preserve">обрези кругов </t>
  </si>
  <si>
    <t>диам.120мм</t>
  </si>
  <si>
    <t>диам. 24мм</t>
  </si>
  <si>
    <t>Шихта ЭП648ВИ</t>
  </si>
  <si>
    <t>Шихта ЭП718ИД</t>
  </si>
  <si>
    <t>Шихта ЭИ698ВД</t>
  </si>
  <si>
    <t>Медь</t>
  </si>
  <si>
    <t>диам. 180мм</t>
  </si>
  <si>
    <t>1,0х700-1030х1300-1990мм</t>
  </si>
  <si>
    <t>0,8х1030х1740-2100мм</t>
  </si>
  <si>
    <t>1шт. Ф99х300мм</t>
  </si>
  <si>
    <t>диам. 16мм</t>
  </si>
  <si>
    <t>2шт. Длинами 960,1500мм</t>
  </si>
  <si>
    <t xml:space="preserve"> диам. 25мм</t>
  </si>
  <si>
    <t>МНМЦ 60-20-20 припой</t>
  </si>
  <si>
    <t>Св-06Х19Н9Т</t>
  </si>
  <si>
    <t>диам. 1,6мм</t>
  </si>
  <si>
    <t>0,8х700х1500мм</t>
  </si>
  <si>
    <t xml:space="preserve">1,8х750х1400мм </t>
  </si>
  <si>
    <t>ЭИ696А-ВД (10х11н20т2р-ВД)</t>
  </si>
  <si>
    <t>ЭП126ВД (ХН28ВМАБ-ВД) ВЖ100</t>
  </si>
  <si>
    <t>диам. 220мм</t>
  </si>
  <si>
    <t>ЭИ827 (ХН75ВМЮ)</t>
  </si>
  <si>
    <t>ЭП914-ВИ (хн65вмбю-ви) вж131</t>
  </si>
  <si>
    <t>диам.70мм</t>
  </si>
  <si>
    <t>диам.180-190мм</t>
  </si>
  <si>
    <t>диам.24-25мм</t>
  </si>
  <si>
    <t>диам.210мм</t>
  </si>
  <si>
    <t>50-56х185-250х1045-1055мм</t>
  </si>
  <si>
    <t>320х480мм - 23,7кг и трапеция 300х460х300х560мм-31,5кг</t>
  </si>
  <si>
    <t>4,0х500х980мм</t>
  </si>
  <si>
    <t>обрези кругов, листов</t>
  </si>
  <si>
    <t xml:space="preserve">ООО «ПКФ 
443080, РФ, г.Самара, Четвертый проезд, д.57, к.18
</t>
  </si>
  <si>
    <t>ВолгаТрейдМеталл»</t>
  </si>
  <si>
    <t xml:space="preserve">ООО "ПКФ ВТМ" на протяжении 20 лет является надежным поставщиком нержавеющего, жаропрочного и прецизионного металлопроката. </t>
  </si>
  <si>
    <t>443086, г.Самара, ул.Ерошевского, д.84, кв.65</t>
  </si>
  <si>
    <t>12х730х1200мм</t>
  </si>
  <si>
    <t>ЭК61-ИД (ХН58МБЮД-ИД)</t>
  </si>
  <si>
    <t>ЭП718ИД (ХН45ВМТЮБР-ИД)</t>
  </si>
  <si>
    <t>ЭП914-ИД  (ХН65ВМБЮ-ИД)</t>
  </si>
  <si>
    <t>ЭП648ВИ (ХН50МВТЮБ-ВИ)</t>
  </si>
  <si>
    <t>ЭП678ВД (03Х11Н10М2Т-ВД, ВНС17)</t>
  </si>
  <si>
    <t>ЭП33ВД (10Х11Н23Т3МР-ВД)</t>
  </si>
  <si>
    <t>ЭИ698ВД (ХН73МБТЮ-ВД)</t>
  </si>
  <si>
    <t>ЭИ598-ВД (ХН70МВТЮБ-ВД)</t>
  </si>
  <si>
    <t>ЭИ598 (ХН70МВТЮБ)</t>
  </si>
  <si>
    <t>ЭП708-ВД ( ХН62ВМЮТ-ВД)</t>
  </si>
  <si>
    <t>диам. 15мм</t>
  </si>
  <si>
    <t>пл.РД31121, партия 12449.0 - 8 шт.</t>
  </si>
  <si>
    <t>30мм</t>
  </si>
  <si>
    <t>диам.130мм</t>
  </si>
  <si>
    <t>диам.14мм</t>
  </si>
  <si>
    <t>880мм</t>
  </si>
  <si>
    <t>диам. 190мм</t>
  </si>
  <si>
    <t>диам.145мм</t>
  </si>
  <si>
    <t>диам.160мм</t>
  </si>
  <si>
    <t>70мм</t>
  </si>
  <si>
    <t>длины 130мм, 25мм,32мм, 112мм</t>
  </si>
  <si>
    <t>диам. 160мм</t>
  </si>
  <si>
    <t>60мм,65мм</t>
  </si>
  <si>
    <t>AISI904L</t>
  </si>
  <si>
    <t>диам.80мм</t>
  </si>
  <si>
    <t>диам.105мм</t>
  </si>
  <si>
    <t>длинами 1700мм</t>
  </si>
  <si>
    <t>ф164х55мм+73мм+ф162х81мм+71мм+18мм+32мм</t>
  </si>
  <si>
    <t>2080мм</t>
  </si>
  <si>
    <t>6,0х700-1000х760-1500мм</t>
  </si>
  <si>
    <t>270мм</t>
  </si>
  <si>
    <t>диам.16мм</t>
  </si>
  <si>
    <t>диам. 35мм</t>
  </si>
  <si>
    <t>1140мм</t>
  </si>
  <si>
    <t>2х700х1400-1600мм</t>
  </si>
  <si>
    <t>(700х1400, 700х1500, 700х1600 - РД21270, П22326.0)</t>
  </si>
  <si>
    <t>2,2х700х1400мм</t>
  </si>
  <si>
    <t>( 2шт. 28В1190, 1 их них  с вырезом 240х420мм)</t>
  </si>
  <si>
    <t>диам.45мм</t>
  </si>
  <si>
    <t>В</t>
  </si>
  <si>
    <t>диам.32мм</t>
  </si>
  <si>
    <t>ЭК102ИД (ВЖ145, ХН33КВЮ-ИД)</t>
  </si>
  <si>
    <t>2шт. М</t>
  </si>
  <si>
    <t>диам.185мм</t>
  </si>
  <si>
    <t>550мм</t>
  </si>
  <si>
    <t>1790мм</t>
  </si>
  <si>
    <t>диам. 14мм</t>
  </si>
  <si>
    <t>диам. 3мм</t>
  </si>
  <si>
    <t>диам. 4мм</t>
  </si>
  <si>
    <t>связка по 1000-2000мм</t>
  </si>
  <si>
    <t>связка по 2300мм</t>
  </si>
  <si>
    <t>2шт. По 1500мм</t>
  </si>
  <si>
    <t>1160мм+5шт. Длинами 2200-2700мм</t>
  </si>
  <si>
    <t>600мм+5шт. Длинами 1200-1750мм</t>
  </si>
  <si>
    <t>диам.55мм</t>
  </si>
  <si>
    <t>диам.78мм</t>
  </si>
  <si>
    <t>диам.140мм</t>
  </si>
  <si>
    <t xml:space="preserve">1050мм </t>
  </si>
  <si>
    <t>диам. 2,5мм</t>
  </si>
  <si>
    <t>диам.43мм</t>
  </si>
  <si>
    <t>ЭИ437Б-ВД (ХН77ТЮР-ВД)</t>
  </si>
  <si>
    <t>600мм Р</t>
  </si>
  <si>
    <t>диам.19,5-20мм</t>
  </si>
  <si>
    <t>Р</t>
  </si>
  <si>
    <t>130мм Р</t>
  </si>
  <si>
    <t>36мм</t>
  </si>
  <si>
    <t>41мм</t>
  </si>
  <si>
    <t>SS-254SMO (аналог ЭИ943 с Никелем 18,5%)</t>
  </si>
  <si>
    <t>диам. 3,0мм</t>
  </si>
  <si>
    <t>диам. 4,0мм</t>
  </si>
  <si>
    <t>диам. 5,0мм</t>
  </si>
  <si>
    <t>5штук - кованые, обточ. На перекат в листы. 56х250х1045мм, 56х243х1045мм, 50х243х1045мм, 50х243х1050мм, 50х223х1055мм</t>
  </si>
  <si>
    <t xml:space="preserve">1970мм + 930мм </t>
  </si>
  <si>
    <t xml:space="preserve">570мм </t>
  </si>
  <si>
    <t xml:space="preserve">620мм </t>
  </si>
  <si>
    <t xml:space="preserve">870мм </t>
  </si>
  <si>
    <t>430мм</t>
  </si>
  <si>
    <t>порошки с никелем 14-18% (ЭП698)</t>
  </si>
  <si>
    <t>2бухты Р</t>
  </si>
  <si>
    <t>520мм  (пл.606810)</t>
  </si>
  <si>
    <t>диам.44мм</t>
  </si>
  <si>
    <t>37 шт. длинами 2000-3000мм Р</t>
  </si>
  <si>
    <t>54 круга длиной 2000-3300мм Р</t>
  </si>
  <si>
    <t>длинами от 420мм  до 470мм- 10шт. +885мм - 4 кг Р</t>
  </si>
  <si>
    <t>1370мм Р</t>
  </si>
  <si>
    <t>диам.25-100мм</t>
  </si>
  <si>
    <t>по 1900мм -Р</t>
  </si>
  <si>
    <t>3шт. По 1200мм +1шт. 1700мм+ 1100-1250мм калибрР</t>
  </si>
  <si>
    <t>длинами 1100-1750мм -Р</t>
  </si>
  <si>
    <t>1300м Р</t>
  </si>
  <si>
    <t>диам.35мм</t>
  </si>
  <si>
    <t>ЭИ962-Ш (11х11н2в2мф-ш)</t>
  </si>
  <si>
    <t>1580-1840мм Р</t>
  </si>
  <si>
    <t>4шт. Р</t>
  </si>
  <si>
    <t xml:space="preserve">1,0х720х1440-1530-1800мм </t>
  </si>
  <si>
    <t>2шт. Р</t>
  </si>
  <si>
    <t>0,8-1-1,5-2мм</t>
  </si>
  <si>
    <t>4 бухты Р</t>
  </si>
  <si>
    <t>2 бухты Р</t>
  </si>
  <si>
    <t>4 бухты</t>
  </si>
  <si>
    <t xml:space="preserve">4 бухты </t>
  </si>
  <si>
    <t xml:space="preserve">2 бухты </t>
  </si>
  <si>
    <t>1м. Склад +163,1кг-6 бухт Р</t>
  </si>
  <si>
    <t>1 бухта Р</t>
  </si>
  <si>
    <t>6 бухт Р</t>
  </si>
  <si>
    <t xml:space="preserve"> </t>
  </si>
  <si>
    <t>1бухта Р</t>
  </si>
  <si>
    <t xml:space="preserve">1бухта </t>
  </si>
  <si>
    <t>9,0х280-470х470-560-1050-1250мм</t>
  </si>
  <si>
    <t>2шт. Длинами 1200 и 680мм</t>
  </si>
  <si>
    <t>2шт. 1160+1010мм</t>
  </si>
  <si>
    <t>1,0х700х1400мм</t>
  </si>
  <si>
    <t>1,5х700х1400мм</t>
  </si>
  <si>
    <t>20шт. Р</t>
  </si>
  <si>
    <t>3х470х1200мм</t>
  </si>
  <si>
    <t>85шт</t>
  </si>
  <si>
    <t xml:space="preserve">440+445мм </t>
  </si>
  <si>
    <t xml:space="preserve"> 44,2кг- светлая, остальная темная</t>
  </si>
  <si>
    <t>диам.17мм</t>
  </si>
  <si>
    <t>5шт. 1955мм - 2275мм</t>
  </si>
  <si>
    <t>2 кассеты</t>
  </si>
  <si>
    <t>Св-04Х19Н11М3</t>
  </si>
  <si>
    <t>кассета</t>
  </si>
  <si>
    <t>2507SS (СВ-02Х25Н7М4)</t>
  </si>
  <si>
    <t>4шт.Г +14шт. Р</t>
  </si>
  <si>
    <t>ЭИ765 (ХН70ВМЮТ)</t>
  </si>
  <si>
    <t>6шт. По 500мм</t>
  </si>
  <si>
    <t>2340мм</t>
  </si>
  <si>
    <t>длины около 2 метров</t>
  </si>
  <si>
    <t>обрези кругов</t>
  </si>
  <si>
    <t>Шихта ЭП693ВД</t>
  </si>
  <si>
    <t>под заказ 3 месяца</t>
  </si>
  <si>
    <t>диам.24мм</t>
  </si>
  <si>
    <t>диам.29мм</t>
  </si>
  <si>
    <t>570мм-кривая + 640мм</t>
  </si>
  <si>
    <t>19мм</t>
  </si>
  <si>
    <t>24мм</t>
  </si>
  <si>
    <t>27мм</t>
  </si>
  <si>
    <t>32мм</t>
  </si>
  <si>
    <t>длина около метра- М</t>
  </si>
  <si>
    <t>длины 540+540+600+660+300мм</t>
  </si>
  <si>
    <t>диам.39-40мм</t>
  </si>
  <si>
    <t>0,05х200мм</t>
  </si>
  <si>
    <t>0,5х400мм</t>
  </si>
  <si>
    <t>3х700х1200мм</t>
  </si>
  <si>
    <t>0,6х400мм</t>
  </si>
  <si>
    <t xml:space="preserve">1,2х400-715х1270-1567мм </t>
  </si>
  <si>
    <t xml:space="preserve">1,3х400-715х1500-1858мм </t>
  </si>
  <si>
    <t xml:space="preserve">лента </t>
  </si>
  <si>
    <t>0,3х400мм</t>
  </si>
  <si>
    <t>диам.83мм</t>
  </si>
  <si>
    <t>диам.46мм</t>
  </si>
  <si>
    <t>700- 1990мм</t>
  </si>
  <si>
    <t>1,0х570х1040мм</t>
  </si>
  <si>
    <t>бухта-В</t>
  </si>
  <si>
    <t>1 бухта-В</t>
  </si>
  <si>
    <t>4шт склад+В</t>
  </si>
  <si>
    <t>4 бухты-В</t>
  </si>
  <si>
    <t>бухта В</t>
  </si>
  <si>
    <t>9 шт. по 400мм</t>
  </si>
  <si>
    <t>брак с трещинами</t>
  </si>
  <si>
    <t>920+1400мм</t>
  </si>
  <si>
    <t>180мм , м/о -Р</t>
  </si>
  <si>
    <t xml:space="preserve">2680мм </t>
  </si>
  <si>
    <t xml:space="preserve">990мм </t>
  </si>
  <si>
    <t>AISI310S (аналог 20Х23Н18)</t>
  </si>
  <si>
    <t xml:space="preserve">50,6кг -3шт. Р </t>
  </si>
  <si>
    <t>5шт.(45,7кг. 46, …) +136,3кг пар (пополам)</t>
  </si>
  <si>
    <t xml:space="preserve">180х67мм, 182х125мм </t>
  </si>
  <si>
    <t>480мм пл.117805 Р</t>
  </si>
  <si>
    <t>0,8х700х1400мм</t>
  </si>
  <si>
    <t>1шт. МД65024</t>
  </si>
  <si>
    <t>4шт.( Пл.412008, Пл427304)</t>
  </si>
  <si>
    <t>диам.15мм</t>
  </si>
  <si>
    <t>диам.25мм</t>
  </si>
  <si>
    <t>4шт.( 1шт.- К 84050-1.2х710х1600мм, 3шт. -П60535-1,2х715х1430мм,1,2х710х1420мм,1,2х680х1410мм)</t>
  </si>
  <si>
    <t>гост 18143-72</t>
  </si>
  <si>
    <t>4шт.длины 1510,1550, 1730, 1780мм</t>
  </si>
  <si>
    <t>ЭИ437А (ХН77ТЮ)</t>
  </si>
  <si>
    <t>108х4мм</t>
  </si>
  <si>
    <t xml:space="preserve">лист </t>
  </si>
  <si>
    <t>2,0х1000х1130мм</t>
  </si>
  <si>
    <t>980мм, 2230мм.</t>
  </si>
  <si>
    <t>диам.100-150мм</t>
  </si>
  <si>
    <t>Шихта ЭП915ВД</t>
  </si>
  <si>
    <t>с резерва</t>
  </si>
  <si>
    <t xml:space="preserve">ЭИ943, AISI904L </t>
  </si>
  <si>
    <t xml:space="preserve">14-41мм </t>
  </si>
  <si>
    <t>под заказ 2-3 месяца</t>
  </si>
  <si>
    <t>круг, вал</t>
  </si>
  <si>
    <t>диам.3-500мм</t>
  </si>
  <si>
    <t>под заказ 2-4 месяца</t>
  </si>
  <si>
    <t>ЭИ435 (ХН78Т) (ГОСТ 14955-77,ТУ 14-1-3957-85)</t>
  </si>
  <si>
    <t xml:space="preserve">505мм+380мм +1330мм(электросталь, б/п)+1190мм(электросталь, б/п)+260мм </t>
  </si>
  <si>
    <t>длинами 310-320мм - 2шт.</t>
  </si>
  <si>
    <t>17мм</t>
  </si>
  <si>
    <t>ЭП202 (ХН67ВМТЮ)</t>
  </si>
  <si>
    <t>2580;2680;2760-Р</t>
  </si>
  <si>
    <t>940;990мм-Р</t>
  </si>
  <si>
    <t>550;710мм -Р</t>
  </si>
  <si>
    <t>5штук по 750мм-Р</t>
  </si>
  <si>
    <t>2шт. По 1000мм -Р</t>
  </si>
  <si>
    <t xml:space="preserve">5,0х1000х1060-2200мм </t>
  </si>
  <si>
    <t xml:space="preserve">2,5х560х720мм </t>
  </si>
  <si>
    <t xml:space="preserve">3,0х440х980мм </t>
  </si>
  <si>
    <t xml:space="preserve">8х630х710мм </t>
  </si>
  <si>
    <t>28 шт. по 2400мм</t>
  </si>
  <si>
    <t>15 шт. по 2400мм</t>
  </si>
  <si>
    <t>16 шт. по 1600мм</t>
  </si>
  <si>
    <t>2150мм</t>
  </si>
  <si>
    <t>22 шт. (4 шт. по 0,5м) -с РТ-ТП</t>
  </si>
  <si>
    <t>1,0х600-700х1420-1430мм</t>
  </si>
  <si>
    <t>9шт.700х1430мм, 700х1420мм, 600х1420мм, 700х1420мм, 710х1420мм, 720х1430мм, 710х1420мм, 620х1420мм, 720х1430мм (пл. ЭЛ-809, ТУ 14-130-23-72)</t>
  </si>
  <si>
    <t>ЭП828-ИЛ (Х25Н45В30-ИЛ, ВХ-6)</t>
  </si>
  <si>
    <t>длины ф26х1500-1760мм ф17х2270-2740мм Р</t>
  </si>
  <si>
    <t>диам. 0,80 мм</t>
  </si>
  <si>
    <t>диам. 1,0мм</t>
  </si>
  <si>
    <t>1м.</t>
  </si>
  <si>
    <t>диам. 0,60 мм</t>
  </si>
  <si>
    <t xml:space="preserve">2 шт. </t>
  </si>
  <si>
    <t>диам. 0,6 мм</t>
  </si>
  <si>
    <t>1шт.(РИ32042)</t>
  </si>
  <si>
    <t>1,5х715х1344мм</t>
  </si>
  <si>
    <t>Р18583</t>
  </si>
  <si>
    <t>6шт.</t>
  </si>
  <si>
    <t>с одной стороны длина 1415мм. С другой 1425мм. Средняя длина 1420мм</t>
  </si>
  <si>
    <t>1110мм</t>
  </si>
  <si>
    <t xml:space="preserve">1250мм </t>
  </si>
  <si>
    <t>диам. 10мм</t>
  </si>
  <si>
    <t>2620мм</t>
  </si>
  <si>
    <t>1220мм+1280мм</t>
  </si>
  <si>
    <t xml:space="preserve">12Х18Н10Т </t>
  </si>
  <si>
    <t>2 шт.по 1750мм</t>
  </si>
  <si>
    <t>1510мм</t>
  </si>
  <si>
    <t xml:space="preserve">ЭИ652-Ш (ХН70Ю-Ш) </t>
  </si>
  <si>
    <t>1,0х710х1210-1420мм</t>
  </si>
  <si>
    <t>1,2х520-680х1225-1410мм</t>
  </si>
  <si>
    <t>3шт. 520х1410, 680х1225, 670х1300</t>
  </si>
  <si>
    <t>1,0х710-720х1370-1430мм</t>
  </si>
  <si>
    <t>4шт (710х1370мм-1шт., 720х1430мм-3шт.)</t>
  </si>
  <si>
    <t>1,0х710х1420мм</t>
  </si>
  <si>
    <t>ЭИ835-Ш (12Х25Н16Г7АР-Ш)</t>
  </si>
  <si>
    <t>2,5х710х1415мм</t>
  </si>
  <si>
    <t>22мм</t>
  </si>
  <si>
    <t>1шт.-ф100х2140мм, 1шт.ф150х1300мм - В</t>
  </si>
  <si>
    <t>1930мм -В</t>
  </si>
  <si>
    <t>2200мм - В</t>
  </si>
  <si>
    <t>диам. 1,2 -3,0мм</t>
  </si>
  <si>
    <t>кол-во мест, типоразмеры, склад</t>
  </si>
  <si>
    <t xml:space="preserve">неотоженная </t>
  </si>
  <si>
    <t>1350мм +7шт.+10шт.</t>
  </si>
  <si>
    <t>2660мм и 3000мм</t>
  </si>
  <si>
    <t>2шт. По 1350мм  + 580-2000мм -5шт.-Р</t>
  </si>
  <si>
    <t>ЭИ961-Ш (13Х11Н2В2МФ -Ш)</t>
  </si>
  <si>
    <t>ЭП479-Ш (15Х16Н2АМ-Ш)</t>
  </si>
  <si>
    <t>ЭП310-Ш (13Х15Н4АМ3-Ш)</t>
  </si>
  <si>
    <t>ЭИ696А (10х11н20т2р)</t>
  </si>
  <si>
    <t>ЭИ602 (ХН75МБТЮ)</t>
  </si>
  <si>
    <t>Cв-01Х23Н28М3Д3Т (ЭП516, ЭИ943)</t>
  </si>
  <si>
    <t>ЭИ696 (10Х11Н20Т3Р)</t>
  </si>
  <si>
    <t>ЭИ696-М (ЭП33,  10Х12Н22Т3МР)</t>
  </si>
  <si>
    <t>по 550мм</t>
  </si>
  <si>
    <t>ЭП199-ВД (ХН56ВМТЮ-ВД)</t>
  </si>
  <si>
    <t>1620мм -Р</t>
  </si>
  <si>
    <t>770+770мм-Р</t>
  </si>
  <si>
    <t>3 штуки коротыши-блины</t>
  </si>
  <si>
    <t xml:space="preserve">ост.490-650м-11шт. </t>
  </si>
  <si>
    <t>слиток</t>
  </si>
  <si>
    <t xml:space="preserve"> длины 1320 (м/о) -6,4кг и 770мм(г/к) - 3,54кг</t>
  </si>
  <si>
    <t>С</t>
  </si>
  <si>
    <t>диам.140-145мм</t>
  </si>
  <si>
    <t>диам.150-155мм</t>
  </si>
  <si>
    <t>Х20Н80, Х20Н80-Н</t>
  </si>
  <si>
    <t>диам.0,1-12мм</t>
  </si>
  <si>
    <t>под заказ в течение 3 месяцев</t>
  </si>
  <si>
    <t>1х10, 1х15, 1х20,2х15, 2х20, 3х30мм</t>
  </si>
  <si>
    <t>диам.145-150мм</t>
  </si>
  <si>
    <t>ЭП410У-Ш (08Х15Н5Д2ТУ-Ш)</t>
  </si>
  <si>
    <t xml:space="preserve">1750мм </t>
  </si>
  <si>
    <t>диам.155мм</t>
  </si>
  <si>
    <t>диам.165мм</t>
  </si>
  <si>
    <t>диам.175мм</t>
  </si>
  <si>
    <t>3060мм</t>
  </si>
  <si>
    <t>1000+1050+1150+1220+1270мм+ 5шт. По 1000-1200мм</t>
  </si>
  <si>
    <t>Шихта Х20Н80</t>
  </si>
  <si>
    <t>спрессованная проволока</t>
  </si>
  <si>
    <t>1980мм</t>
  </si>
  <si>
    <t>диам.140-150мм</t>
  </si>
  <si>
    <t>3шт. Р</t>
  </si>
  <si>
    <t>1шт.Склад + 190,3кг Р</t>
  </si>
  <si>
    <t>диам.60-65мм</t>
  </si>
  <si>
    <t>О</t>
  </si>
  <si>
    <t>1930мм +12,1кг-О</t>
  </si>
  <si>
    <t>по 1 бухте -Р+В</t>
  </si>
  <si>
    <t xml:space="preserve">2330мм </t>
  </si>
  <si>
    <t>1,5х700х1420мм</t>
  </si>
  <si>
    <t>1,5х900х1000мм</t>
  </si>
  <si>
    <t>ф107х250мм</t>
  </si>
  <si>
    <t>39мм</t>
  </si>
  <si>
    <t xml:space="preserve">930мм </t>
  </si>
  <si>
    <t>1шт. 330мм -резерв</t>
  </si>
  <si>
    <t>1850-2200мм, 10,5кг резерв</t>
  </si>
  <si>
    <t>1,0х430х1560мм</t>
  </si>
  <si>
    <t xml:space="preserve"> Р</t>
  </si>
  <si>
    <t>300мм+65мм -Р</t>
  </si>
  <si>
    <t>10шт.длинами 2500-2700мм - резерв</t>
  </si>
  <si>
    <t>6шт.Р +ост.В</t>
  </si>
  <si>
    <t>сутунка</t>
  </si>
  <si>
    <t>20 кругов длинами 1600-3000мм -неотторцованы</t>
  </si>
  <si>
    <t>диам.105-107мм</t>
  </si>
  <si>
    <t>110-120х180-320х1000-1440мм</t>
  </si>
  <si>
    <t>1060х230х120мм, 1040х185х110мм, 1040х180х105мм, 1060х185х110мм, 1440х190х110мм, 1035х185х110мм, 1000х310х110мм, 1040х315х115мм, 1060х320х115мм, 1000х320х110мм-А</t>
  </si>
  <si>
    <t xml:space="preserve">350мм, 1840мм, 1090мм </t>
  </si>
  <si>
    <t xml:space="preserve">2200мм+1740мм+4шт. 520-540мм </t>
  </si>
  <si>
    <t>диам.25-26мм</t>
  </si>
  <si>
    <t xml:space="preserve">5шт. 950-1000мм </t>
  </si>
  <si>
    <t>4шт. 1200-1300мм</t>
  </si>
  <si>
    <t>2шт. По 1200мм</t>
  </si>
  <si>
    <t>2840мм неотторцован (на торец -150-200мм)</t>
  </si>
  <si>
    <t>1460мм- ИТ</t>
  </si>
  <si>
    <t>96мм+длины 280-300-300-330-340мм -Ч+1030мм -К</t>
  </si>
  <si>
    <t>диам.125-128мм</t>
  </si>
  <si>
    <t>длинами 320-360мм -14шт</t>
  </si>
  <si>
    <t xml:space="preserve">длинами 320-360мм -61 шт. </t>
  </si>
  <si>
    <t>2600+2640мм ( на торцы минус 50-200мм)</t>
  </si>
  <si>
    <t>2540мм (минус торец 150мм)</t>
  </si>
  <si>
    <t>4170мм (минус торец 200мм)</t>
  </si>
  <si>
    <t>1740мм+2250мм (минус торцы 100-50мм)</t>
  </si>
  <si>
    <t xml:space="preserve">3520мм (минус торец 200мм) </t>
  </si>
  <si>
    <t>диам.18,5-19мм</t>
  </si>
  <si>
    <t>13,9кг ф18,5мм, 2.3кг ф19мм</t>
  </si>
  <si>
    <t xml:space="preserve"> 1395мм - 149кг-м/о + 1шт. 2020мм - 234.5кг </t>
  </si>
  <si>
    <t>1665+1700+1447мм</t>
  </si>
  <si>
    <t>3100+2700+2500+2778+1900+2900+1900+2900+2400+2770мм</t>
  </si>
  <si>
    <t>ЭП693ВД(ХН68ВМТЮК-ВД)</t>
  </si>
  <si>
    <t>ИТ</t>
  </si>
  <si>
    <t>15 катушек</t>
  </si>
  <si>
    <t xml:space="preserve">2шт. </t>
  </si>
  <si>
    <t>207х48мм +200х2500мм</t>
  </si>
  <si>
    <t>по 2900мм+2шт. По метру</t>
  </si>
  <si>
    <t>3шт.</t>
  </si>
  <si>
    <t>14шт.- 2 связки -9к+5дл</t>
  </si>
  <si>
    <t>факт.ф128мм длина 2485мм + ф125х400мм</t>
  </si>
  <si>
    <t>диам.125мм</t>
  </si>
  <si>
    <t>600мм</t>
  </si>
  <si>
    <t>14мм</t>
  </si>
  <si>
    <t>610+990+2570мм+1100мм+1шт.</t>
  </si>
  <si>
    <t>1940+2150мм+2шт.</t>
  </si>
  <si>
    <t>1150+1190мм+1100мм</t>
  </si>
  <si>
    <t>900-1080мм</t>
  </si>
  <si>
    <t>1450мм</t>
  </si>
  <si>
    <t>длины 2440-2580мм , м/о( пл.Т-45460)</t>
  </si>
  <si>
    <t xml:space="preserve">5,0х1000х1960-2000мм </t>
  </si>
  <si>
    <t>17.75кг - 4шт. AISI904L + 1шт. Длиной 400мм -1,1кг - 06ХН28МДТ + 1шт. 160мм - AISI904L</t>
  </si>
  <si>
    <t>ЭП410-Ш, ЭП225, ВНС-2 (08Х15Н5Д2Т-Ш)</t>
  </si>
  <si>
    <t>ЭП410-Ш, ВНС-2 (08Х15Н5Д2Т-Ш)</t>
  </si>
  <si>
    <t>2,0х1050х2040мм</t>
  </si>
  <si>
    <t xml:space="preserve">длинами 2500-3500мм - в июне-июле </t>
  </si>
  <si>
    <t>2535+2705мм + 300кг в июне-июле</t>
  </si>
  <si>
    <t>370+1185мм +400кг в июне-июле</t>
  </si>
  <si>
    <t>1610мм+100мм+140мм+1400мм+1230мм+94+220+370мм+130мм+2660+2710мм + 500кг длинами от 3000мм в июне-июле</t>
  </si>
  <si>
    <t>диам.110-115мм</t>
  </si>
  <si>
    <t xml:space="preserve">длинами 2500-3000мм - в июне-июле </t>
  </si>
  <si>
    <t>2700+2300+2200+1900+2100+2000+1900мм + 3шт. Длинами 3000-4000мм в июне-июле</t>
  </si>
  <si>
    <t>готовность в июне-июле</t>
  </si>
  <si>
    <t>ЭП410-Ш, ЭП410У-Ш</t>
  </si>
  <si>
    <t>диам.85мм</t>
  </si>
  <si>
    <t>диам.67мм</t>
  </si>
  <si>
    <t>910мм</t>
  </si>
  <si>
    <t>10 штук. Длинами 410-550мм</t>
  </si>
  <si>
    <t>4шт.по 500мм , 1 шт. - 410мм +1шт.дл.1300-2100мм+ 18 прутков  длинами 1700-2800мм  + 1435мм Р</t>
  </si>
  <si>
    <t>35шт. (плавки 128-1,129-3,141-15,180-13,182-16,321,328,333,360, 363, 366, 384, 400, 417, 418, 420, 422, 439, 447, 451, 399, 421, 444, 452,453, 454, 455, 456. 457, 458, 461, 462, 464, 465, 478)</t>
  </si>
  <si>
    <t>30шт.обточенные, без голов, длинами 630-670мм ( плавки 126,190,193,195,187-4,192-17, 201-160-10, 204 - 165-12, 206-11, 209-14, 212-19,214-21, 217- 7, 219-9, 221-8, 222-22, 228-18, 229-6, 233-2, 235-20,243-5, 325, 348, 350,383, 391, 404,411, 414, 424  )</t>
  </si>
  <si>
    <t xml:space="preserve">650мм +  4шт.эллипсы 60-65мм длины 620-700мм -обточ. </t>
  </si>
  <si>
    <t>диам. 95мм</t>
  </si>
  <si>
    <t>диам. 100мм</t>
  </si>
  <si>
    <t>2шт. - ИТ</t>
  </si>
  <si>
    <t>2200+1100мм -ИТ</t>
  </si>
  <si>
    <t>трубка</t>
  </si>
  <si>
    <t>16х1,5мм</t>
  </si>
  <si>
    <t>м/о -ИТ</t>
  </si>
  <si>
    <t>1160мм-Ч</t>
  </si>
  <si>
    <t>120х120мм</t>
  </si>
  <si>
    <t>Ч</t>
  </si>
  <si>
    <t>ЭИ904 (09Х15Н8Ю)</t>
  </si>
  <si>
    <t>4шт. От 500мм- ИТ</t>
  </si>
  <si>
    <t>1шт. -ИТ</t>
  </si>
  <si>
    <t>1440-2070мм</t>
  </si>
  <si>
    <t>диам.18мм</t>
  </si>
  <si>
    <t>3000мм</t>
  </si>
  <si>
    <t>6х0,3мм</t>
  </si>
  <si>
    <t>8х2мм</t>
  </si>
  <si>
    <t>ЭП367 (06Х15Н60М15)</t>
  </si>
  <si>
    <t>ВХ4Л-ВИ</t>
  </si>
  <si>
    <t>ВЖЛ-1</t>
  </si>
  <si>
    <t>ЭП810-ВД</t>
  </si>
  <si>
    <t>10-18х1000-1600-2000мм</t>
  </si>
  <si>
    <t>ЭП637А-ИД (02Н18К9М5Т-ИД, ВКС210-ИД)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</si>
</sst>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;[Red]\-0.000"/>
    <numFmt numFmtId="180" formatCode="#,##0;[Red]\-#,##0"/>
    <numFmt numFmtId="181" formatCode="0.000"/>
    <numFmt numFmtId="182" formatCode="_(* #,##0.00_);_(* \(#,##0.00\);_(* &quot;-&quot;??_);_(@_)"/>
    <numFmt numFmtId="183" formatCode="0;[Red]0"/>
    <numFmt numFmtId="184" formatCode="#,##0.000;[Red]\-#,##0.000"/>
    <numFmt numFmtId="185" formatCode="#,###.00"/>
    <numFmt numFmtId="186" formatCode="#,##0.0_ ;\-#,##0.0\ "/>
    <numFmt numFmtId="187" formatCode="#,##0.00&quot;р.&quot;"/>
    <numFmt numFmtId="188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6"/>
      <color indexed="12"/>
      <name val="Calibri"/>
      <family val="2"/>
    </font>
    <font>
      <b/>
      <sz val="16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9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4" fontId="1" fillId="0" borderId="0" applyFon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right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/>
    </xf>
    <xf numFmtId="172" fontId="4" fillId="34" borderId="14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2" fontId="4" fillId="34" borderId="16" xfId="0" applyNumberFormat="1" applyFont="1" applyFill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172" fontId="4" fillId="34" borderId="11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4" borderId="17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172" fontId="4" fillId="34" borderId="16" xfId="0" applyNumberFormat="1" applyFont="1" applyFill="1" applyBorder="1" applyAlignment="1">
      <alignment horizontal="right" vertical="center"/>
    </xf>
    <xf numFmtId="49" fontId="4" fillId="34" borderId="13" xfId="0" applyNumberFormat="1" applyFont="1" applyFill="1" applyBorder="1" applyAlignment="1">
      <alignment horizontal="left" vertical="center"/>
    </xf>
    <xf numFmtId="172" fontId="4" fillId="34" borderId="16" xfId="0" applyNumberFormat="1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72" fontId="4" fillId="34" borderId="14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left" vertical="center"/>
    </xf>
    <xf numFmtId="49" fontId="3" fillId="0" borderId="15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4" fillId="34" borderId="19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/>
    </xf>
    <xf numFmtId="172" fontId="4" fillId="34" borderId="1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45" applyFont="1" applyAlignment="1" applyProtection="1">
      <alignment/>
      <protection/>
    </xf>
    <xf numFmtId="0" fontId="12" fillId="0" borderId="0" xfId="0" applyFont="1" applyAlignment="1">
      <alignment/>
    </xf>
    <xf numFmtId="49" fontId="4" fillId="0" borderId="1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34" borderId="17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/>
    </xf>
    <xf numFmtId="2" fontId="4" fillId="0" borderId="13" xfId="0" applyNumberFormat="1" applyFont="1" applyBorder="1" applyAlignment="1">
      <alignment horizontal="left"/>
    </xf>
    <xf numFmtId="49" fontId="4" fillId="0" borderId="15" xfId="70" applyNumberFormat="1" applyFont="1" applyBorder="1">
      <alignment/>
      <protection/>
    </xf>
    <xf numFmtId="49" fontId="4" fillId="0" borderId="0" xfId="70" applyNumberFormat="1" applyFont="1" applyBorder="1">
      <alignment/>
      <protection/>
    </xf>
    <xf numFmtId="0" fontId="4" fillId="34" borderId="16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2" fontId="4" fillId="34" borderId="0" xfId="0" applyNumberFormat="1" applyFont="1" applyFill="1" applyBorder="1" applyAlignment="1">
      <alignment horizontal="right"/>
    </xf>
    <xf numFmtId="172" fontId="4" fillId="34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70" applyFont="1" applyBorder="1" applyAlignment="1">
      <alignment horizontal="center" vertical="center"/>
      <protection/>
    </xf>
    <xf numFmtId="172" fontId="4" fillId="34" borderId="14" xfId="70" applyNumberFormat="1" applyFont="1" applyFill="1" applyBorder="1" applyAlignment="1">
      <alignment horizontal="right"/>
      <protection/>
    </xf>
    <xf numFmtId="0" fontId="3" fillId="33" borderId="19" xfId="0" applyFont="1" applyFill="1" applyBorder="1" applyAlignment="1">
      <alignment horizontal="center" vertical="center"/>
    </xf>
    <xf numFmtId="172" fontId="3" fillId="33" borderId="19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/>
    </xf>
    <xf numFmtId="0" fontId="4" fillId="34" borderId="14" xfId="0" applyFont="1" applyFill="1" applyBorder="1" applyAlignment="1">
      <alignment horizontal="left" vertical="center"/>
    </xf>
    <xf numFmtId="49" fontId="4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34" borderId="14" xfId="0" applyFont="1" applyFill="1" applyBorder="1" applyAlignment="1">
      <alignment horizontal="left" vertical="center" wrapText="1"/>
    </xf>
    <xf numFmtId="172" fontId="4" fillId="34" borderId="22" xfId="0" applyNumberFormat="1" applyFont="1" applyFill="1" applyBorder="1" applyAlignment="1">
      <alignment horizontal="right" vertical="center"/>
    </xf>
    <xf numFmtId="172" fontId="4" fillId="34" borderId="23" xfId="0" applyNumberFormat="1" applyFont="1" applyFill="1" applyBorder="1" applyAlignment="1">
      <alignment horizontal="right"/>
    </xf>
    <xf numFmtId="0" fontId="4" fillId="0" borderId="24" xfId="0" applyFont="1" applyBorder="1" applyAlignment="1">
      <alignment/>
    </xf>
    <xf numFmtId="49" fontId="4" fillId="0" borderId="0" xfId="70" applyNumberFormat="1" applyFont="1" applyBorder="1" applyAlignment="1">
      <alignment wrapText="1"/>
      <protection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70" applyFont="1" applyBorder="1" applyAlignment="1">
      <alignment horizontal="center" vertical="center"/>
      <protection/>
    </xf>
    <xf numFmtId="172" fontId="4" fillId="34" borderId="16" xfId="70" applyNumberFormat="1" applyFont="1" applyFill="1" applyBorder="1" applyAlignment="1">
      <alignment horizontal="right"/>
      <protection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172" fontId="4" fillId="34" borderId="2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29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Normal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Гиперссылка 3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12" xfId="59"/>
    <cellStyle name="Обычный 10 12 3" xfId="60"/>
    <cellStyle name="Обычный 10 12 3 5" xfId="61"/>
    <cellStyle name="Обычный 10 13" xfId="62"/>
    <cellStyle name="Обычный 10 14" xfId="63"/>
    <cellStyle name="Обычный 10 2" xfId="64"/>
    <cellStyle name="Обычный 10 2 2" xfId="65"/>
    <cellStyle name="Обычный 10 2 4" xfId="66"/>
    <cellStyle name="Обычный 10 2 6" xfId="67"/>
    <cellStyle name="Обычный 10 2 7" xfId="68"/>
    <cellStyle name="Обычный 10 3" xfId="69"/>
    <cellStyle name="Обычный 10 4" xfId="70"/>
    <cellStyle name="Обычный 100" xfId="71"/>
    <cellStyle name="Обычный 101" xfId="72"/>
    <cellStyle name="Обычный 102" xfId="73"/>
    <cellStyle name="Обычный 106" xfId="74"/>
    <cellStyle name="Обычный 11" xfId="75"/>
    <cellStyle name="Обычный 11 10" xfId="76"/>
    <cellStyle name="Обычный 11 11" xfId="77"/>
    <cellStyle name="Обычный 11 12" xfId="78"/>
    <cellStyle name="Обычный 11 13" xfId="79"/>
    <cellStyle name="Обычный 11 14" xfId="80"/>
    <cellStyle name="Обычный 11 15" xfId="81"/>
    <cellStyle name="Обычный 11 16" xfId="82"/>
    <cellStyle name="Обычный 11 17" xfId="83"/>
    <cellStyle name="Обычный 11 18" xfId="84"/>
    <cellStyle name="Обычный 11 19" xfId="85"/>
    <cellStyle name="Обычный 11 2" xfId="86"/>
    <cellStyle name="Обычный 11 3" xfId="87"/>
    <cellStyle name="Обычный 11 4" xfId="88"/>
    <cellStyle name="Обычный 11 5" xfId="89"/>
    <cellStyle name="Обычный 11 6" xfId="90"/>
    <cellStyle name="Обычный 11 7" xfId="91"/>
    <cellStyle name="Обычный 11 8" xfId="92"/>
    <cellStyle name="Обычный 11 9" xfId="93"/>
    <cellStyle name="Обычный 110" xfId="94"/>
    <cellStyle name="Обычный 111" xfId="95"/>
    <cellStyle name="Обычный 112" xfId="96"/>
    <cellStyle name="Обычный 116" xfId="97"/>
    <cellStyle name="Обычный 117" xfId="98"/>
    <cellStyle name="Обычный 118" xfId="99"/>
    <cellStyle name="Обычный 12" xfId="100"/>
    <cellStyle name="Обычный 12 10" xfId="101"/>
    <cellStyle name="Обычный 12 11" xfId="102"/>
    <cellStyle name="Обычный 12 12" xfId="103"/>
    <cellStyle name="Обычный 12 13" xfId="104"/>
    <cellStyle name="Обычный 12 14" xfId="105"/>
    <cellStyle name="Обычный 12 15" xfId="106"/>
    <cellStyle name="Обычный 12 16" xfId="107"/>
    <cellStyle name="Обычный 12 17" xfId="108"/>
    <cellStyle name="Обычный 12 18" xfId="109"/>
    <cellStyle name="Обычный 12 19" xfId="110"/>
    <cellStyle name="Обычный 12 2" xfId="111"/>
    <cellStyle name="Обычный 12 20" xfId="112"/>
    <cellStyle name="Обычный 12 21" xfId="113"/>
    <cellStyle name="Обычный 12 22" xfId="114"/>
    <cellStyle name="Обычный 12 23" xfId="115"/>
    <cellStyle name="Обычный 12 24" xfId="116"/>
    <cellStyle name="Обычный 12 25" xfId="117"/>
    <cellStyle name="Обычный 12 26" xfId="118"/>
    <cellStyle name="Обычный 12 27" xfId="119"/>
    <cellStyle name="Обычный 12 28" xfId="120"/>
    <cellStyle name="Обычный 12 29" xfId="121"/>
    <cellStyle name="Обычный 12 3" xfId="122"/>
    <cellStyle name="Обычный 12 30" xfId="123"/>
    <cellStyle name="Обычный 12 31" xfId="124"/>
    <cellStyle name="Обычный 12 32" xfId="125"/>
    <cellStyle name="Обычный 12 33" xfId="126"/>
    <cellStyle name="Обычный 12 34" xfId="127"/>
    <cellStyle name="Обычный 12 35" xfId="128"/>
    <cellStyle name="Обычный 12 36" xfId="129"/>
    <cellStyle name="Обычный 12 37" xfId="130"/>
    <cellStyle name="Обычный 12 38" xfId="131"/>
    <cellStyle name="Обычный 12 39" xfId="132"/>
    <cellStyle name="Обычный 12 4" xfId="133"/>
    <cellStyle name="Обычный 12 40" xfId="134"/>
    <cellStyle name="Обычный 12 41" xfId="135"/>
    <cellStyle name="Обычный 12 42" xfId="136"/>
    <cellStyle name="Обычный 12 43" xfId="137"/>
    <cellStyle name="Обычный 12 44" xfId="138"/>
    <cellStyle name="Обычный 12 45" xfId="139"/>
    <cellStyle name="Обычный 12 46" xfId="140"/>
    <cellStyle name="Обычный 12 47" xfId="141"/>
    <cellStyle name="Обычный 12 48" xfId="142"/>
    <cellStyle name="Обычный 12 49" xfId="143"/>
    <cellStyle name="Обычный 12 5" xfId="144"/>
    <cellStyle name="Обычный 12 50" xfId="145"/>
    <cellStyle name="Обычный 12 51" xfId="146"/>
    <cellStyle name="Обычный 12 52" xfId="147"/>
    <cellStyle name="Обычный 12 53" xfId="148"/>
    <cellStyle name="Обычный 12 54" xfId="149"/>
    <cellStyle name="Обычный 12 55" xfId="150"/>
    <cellStyle name="Обычный 12 56" xfId="151"/>
    <cellStyle name="Обычный 12 57" xfId="152"/>
    <cellStyle name="Обычный 12 58" xfId="153"/>
    <cellStyle name="Обычный 12 6" xfId="154"/>
    <cellStyle name="Обычный 12 7" xfId="155"/>
    <cellStyle name="Обычный 12 8" xfId="156"/>
    <cellStyle name="Обычный 12 9" xfId="157"/>
    <cellStyle name="Обычный 122" xfId="158"/>
    <cellStyle name="Обычный 125" xfId="159"/>
    <cellStyle name="Обычный 127" xfId="160"/>
    <cellStyle name="Обычный 13" xfId="161"/>
    <cellStyle name="Обычный 13 2" xfId="162"/>
    <cellStyle name="Обычный 13 3" xfId="163"/>
    <cellStyle name="Обычный 13 4" xfId="164"/>
    <cellStyle name="Обычный 13 5" xfId="165"/>
    <cellStyle name="Обычный 13 6" xfId="166"/>
    <cellStyle name="Обычный 13 7" xfId="167"/>
    <cellStyle name="Обычный 135" xfId="168"/>
    <cellStyle name="Обычный 137" xfId="169"/>
    <cellStyle name="Обычный 138" xfId="170"/>
    <cellStyle name="Обычный 139" xfId="171"/>
    <cellStyle name="Обычный 14" xfId="172"/>
    <cellStyle name="Обычный 14 2" xfId="173"/>
    <cellStyle name="Обычный 14 3" xfId="174"/>
    <cellStyle name="Обычный 14 4" xfId="175"/>
    <cellStyle name="Обычный 14 5" xfId="176"/>
    <cellStyle name="Обычный 14 6" xfId="177"/>
    <cellStyle name="Обычный 140" xfId="178"/>
    <cellStyle name="Обычный 141" xfId="179"/>
    <cellStyle name="Обычный 142" xfId="180"/>
    <cellStyle name="Обычный 143" xfId="181"/>
    <cellStyle name="Обычный 144" xfId="182"/>
    <cellStyle name="Обычный 145" xfId="183"/>
    <cellStyle name="Обычный 146" xfId="184"/>
    <cellStyle name="Обычный 147" xfId="185"/>
    <cellStyle name="Обычный 148" xfId="186"/>
    <cellStyle name="Обычный 15" xfId="187"/>
    <cellStyle name="Обычный 151" xfId="188"/>
    <cellStyle name="Обычный 152" xfId="189"/>
    <cellStyle name="Обычный 153" xfId="190"/>
    <cellStyle name="Обычный 154" xfId="191"/>
    <cellStyle name="Обычный 155" xfId="192"/>
    <cellStyle name="Обычный 156" xfId="193"/>
    <cellStyle name="Обычный 157" xfId="194"/>
    <cellStyle name="Обычный 159" xfId="195"/>
    <cellStyle name="Обычный 16" xfId="196"/>
    <cellStyle name="Обычный 16 2" xfId="197"/>
    <cellStyle name="Обычный 16 3" xfId="198"/>
    <cellStyle name="Обычный 16 4" xfId="199"/>
    <cellStyle name="Обычный 16 5" xfId="200"/>
    <cellStyle name="Обычный 16 6" xfId="201"/>
    <cellStyle name="Обычный 160" xfId="202"/>
    <cellStyle name="Обычный 161" xfId="203"/>
    <cellStyle name="Обычный 162" xfId="204"/>
    <cellStyle name="Обычный 163" xfId="205"/>
    <cellStyle name="Обычный 164" xfId="206"/>
    <cellStyle name="Обычный 165" xfId="207"/>
    <cellStyle name="Обычный 166" xfId="208"/>
    <cellStyle name="Обычный 167" xfId="209"/>
    <cellStyle name="Обычный 168" xfId="210"/>
    <cellStyle name="Обычный 169" xfId="211"/>
    <cellStyle name="Обычный 17" xfId="212"/>
    <cellStyle name="Обычный 17 2" xfId="213"/>
    <cellStyle name="Обычный 17 3" xfId="214"/>
    <cellStyle name="Обычный 17 4" xfId="215"/>
    <cellStyle name="Обычный 17 5" xfId="216"/>
    <cellStyle name="Обычный 17 6" xfId="217"/>
    <cellStyle name="Обычный 170" xfId="218"/>
    <cellStyle name="Обычный 171" xfId="219"/>
    <cellStyle name="Обычный 172" xfId="220"/>
    <cellStyle name="Обычный 173" xfId="221"/>
    <cellStyle name="Обычный 174" xfId="222"/>
    <cellStyle name="Обычный 175" xfId="223"/>
    <cellStyle name="Обычный 176" xfId="224"/>
    <cellStyle name="Обычный 177" xfId="225"/>
    <cellStyle name="Обычный 178" xfId="226"/>
    <cellStyle name="Обычный 18" xfId="227"/>
    <cellStyle name="Обычный 182" xfId="228"/>
    <cellStyle name="Обычный 184" xfId="229"/>
    <cellStyle name="Обычный 19" xfId="230"/>
    <cellStyle name="Обычный 2" xfId="231"/>
    <cellStyle name="Обычный 2 10" xfId="232"/>
    <cellStyle name="Обычный 2 10 10" xfId="233"/>
    <cellStyle name="Обычный 2 10 10 2" xfId="234"/>
    <cellStyle name="Обычный 2 10 10 3" xfId="235"/>
    <cellStyle name="Обычный 2 10 11" xfId="236"/>
    <cellStyle name="Обычный 2 10 11 2" xfId="237"/>
    <cellStyle name="Обычный 2 10 11 3" xfId="238"/>
    <cellStyle name="Обычный 2 10 12" xfId="239"/>
    <cellStyle name="Обычный 2 10 12 2" xfId="240"/>
    <cellStyle name="Обычный 2 10 12 3" xfId="241"/>
    <cellStyle name="Обычный 2 10 13" xfId="242"/>
    <cellStyle name="Обычный 2 10 13 2" xfId="243"/>
    <cellStyle name="Обычный 2 10 13 3" xfId="244"/>
    <cellStyle name="Обычный 2 10 14" xfId="245"/>
    <cellStyle name="Обычный 2 10 14 2" xfId="246"/>
    <cellStyle name="Обычный 2 10 14 3" xfId="247"/>
    <cellStyle name="Обычный 2 10 15" xfId="248"/>
    <cellStyle name="Обычный 2 10 15 2" xfId="249"/>
    <cellStyle name="Обычный 2 10 15 3" xfId="250"/>
    <cellStyle name="Обычный 2 10 16" xfId="251"/>
    <cellStyle name="Обычный 2 10 17" xfId="252"/>
    <cellStyle name="Обычный 2 10 18" xfId="253"/>
    <cellStyle name="Обычный 2 10 19" xfId="254"/>
    <cellStyle name="Обычный 2 10 2" xfId="255"/>
    <cellStyle name="Обычный 2 10 2 10" xfId="256"/>
    <cellStyle name="Обычный 2 10 2 10 2" xfId="257"/>
    <cellStyle name="Обычный 2 10 2 10 3" xfId="258"/>
    <cellStyle name="Обычный 2 10 2 11" xfId="259"/>
    <cellStyle name="Обычный 2 10 2 11 2" xfId="260"/>
    <cellStyle name="Обычный 2 10 2 11 3" xfId="261"/>
    <cellStyle name="Обычный 2 10 2 12" xfId="262"/>
    <cellStyle name="Обычный 2 10 2 12 2" xfId="263"/>
    <cellStyle name="Обычный 2 10 2 12 3" xfId="264"/>
    <cellStyle name="Обычный 2 10 2 13" xfId="265"/>
    <cellStyle name="Обычный 2 10 2 13 2" xfId="266"/>
    <cellStyle name="Обычный 2 10 2 13 3" xfId="267"/>
    <cellStyle name="Обычный 2 10 2 14" xfId="268"/>
    <cellStyle name="Обычный 2 10 2 14 2" xfId="269"/>
    <cellStyle name="Обычный 2 10 2 14 3" xfId="270"/>
    <cellStyle name="Обычный 2 10 2 15" xfId="271"/>
    <cellStyle name="Обычный 2 10 2 16" xfId="272"/>
    <cellStyle name="Обычный 2 10 2 2" xfId="273"/>
    <cellStyle name="Обычный 2 10 2 2 2" xfId="274"/>
    <cellStyle name="Обычный 2 10 2 2 3" xfId="275"/>
    <cellStyle name="Обычный 2 10 2 3" xfId="276"/>
    <cellStyle name="Обычный 2 10 2 3 2" xfId="277"/>
    <cellStyle name="Обычный 2 10 2 3 3" xfId="278"/>
    <cellStyle name="Обычный 2 10 2 4" xfId="279"/>
    <cellStyle name="Обычный 2 10 2 4 2" xfId="280"/>
    <cellStyle name="Обычный 2 10 2 4 3" xfId="281"/>
    <cellStyle name="Обычный 2 10 2 5" xfId="282"/>
    <cellStyle name="Обычный 2 10 2 5 2" xfId="283"/>
    <cellStyle name="Обычный 2 10 2 5 3" xfId="284"/>
    <cellStyle name="Обычный 2 10 2 6" xfId="285"/>
    <cellStyle name="Обычный 2 10 2 6 2" xfId="286"/>
    <cellStyle name="Обычный 2 10 2 6 3" xfId="287"/>
    <cellStyle name="Обычный 2 10 2 7" xfId="288"/>
    <cellStyle name="Обычный 2 10 2 7 2" xfId="289"/>
    <cellStyle name="Обычный 2 10 2 7 3" xfId="290"/>
    <cellStyle name="Обычный 2 10 2 8" xfId="291"/>
    <cellStyle name="Обычный 2 10 2 8 2" xfId="292"/>
    <cellStyle name="Обычный 2 10 2 8 3" xfId="293"/>
    <cellStyle name="Обычный 2 10 2 9" xfId="294"/>
    <cellStyle name="Обычный 2 10 2 9 2" xfId="295"/>
    <cellStyle name="Обычный 2 10 2 9 3" xfId="296"/>
    <cellStyle name="Обычный 2 10 3" xfId="297"/>
    <cellStyle name="Обычный 2 10 3 10" xfId="298"/>
    <cellStyle name="Обычный 2 10 3 10 2" xfId="299"/>
    <cellStyle name="Обычный 2 10 3 10 3" xfId="300"/>
    <cellStyle name="Обычный 2 10 3 11" xfId="301"/>
    <cellStyle name="Обычный 2 10 3 11 2" xfId="302"/>
    <cellStyle name="Обычный 2 10 3 11 3" xfId="303"/>
    <cellStyle name="Обычный 2 10 3 12" xfId="304"/>
    <cellStyle name="Обычный 2 10 3 12 2" xfId="305"/>
    <cellStyle name="Обычный 2 10 3 12 3" xfId="306"/>
    <cellStyle name="Обычный 2 10 3 13" xfId="307"/>
    <cellStyle name="Обычный 2 10 3 13 2" xfId="308"/>
    <cellStyle name="Обычный 2 10 3 13 3" xfId="309"/>
    <cellStyle name="Обычный 2 10 3 14" xfId="310"/>
    <cellStyle name="Обычный 2 10 3 15" xfId="311"/>
    <cellStyle name="Обычный 2 10 3 2" xfId="312"/>
    <cellStyle name="Обычный 2 10 3 2 2" xfId="313"/>
    <cellStyle name="Обычный 2 10 3 2 3" xfId="314"/>
    <cellStyle name="Обычный 2 10 3 3" xfId="315"/>
    <cellStyle name="Обычный 2 10 3 3 2" xfId="316"/>
    <cellStyle name="Обычный 2 10 3 3 3" xfId="317"/>
    <cellStyle name="Обычный 2 10 3 4" xfId="318"/>
    <cellStyle name="Обычный 2 10 3 4 2" xfId="319"/>
    <cellStyle name="Обычный 2 10 3 4 3" xfId="320"/>
    <cellStyle name="Обычный 2 10 3 5" xfId="321"/>
    <cellStyle name="Обычный 2 10 3 5 2" xfId="322"/>
    <cellStyle name="Обычный 2 10 3 5 3" xfId="323"/>
    <cellStyle name="Обычный 2 10 3 6" xfId="324"/>
    <cellStyle name="Обычный 2 10 3 6 2" xfId="325"/>
    <cellStyle name="Обычный 2 10 3 6 3" xfId="326"/>
    <cellStyle name="Обычный 2 10 3 7" xfId="327"/>
    <cellStyle name="Обычный 2 10 3 7 2" xfId="328"/>
    <cellStyle name="Обычный 2 10 3 7 3" xfId="329"/>
    <cellStyle name="Обычный 2 10 3 8" xfId="330"/>
    <cellStyle name="Обычный 2 10 3 8 2" xfId="331"/>
    <cellStyle name="Обычный 2 10 3 8 3" xfId="332"/>
    <cellStyle name="Обычный 2 10 3 9" xfId="333"/>
    <cellStyle name="Обычный 2 10 3 9 2" xfId="334"/>
    <cellStyle name="Обычный 2 10 3 9 3" xfId="335"/>
    <cellStyle name="Обычный 2 10 4" xfId="336"/>
    <cellStyle name="Обычный 2 10 4 2" xfId="337"/>
    <cellStyle name="Обычный 2 10 4 3" xfId="338"/>
    <cellStyle name="Обычный 2 10 5" xfId="339"/>
    <cellStyle name="Обычный 2 10 5 2" xfId="340"/>
    <cellStyle name="Обычный 2 10 5 3" xfId="341"/>
    <cellStyle name="Обычный 2 10 6" xfId="342"/>
    <cellStyle name="Обычный 2 10 6 2" xfId="343"/>
    <cellStyle name="Обычный 2 10 6 3" xfId="344"/>
    <cellStyle name="Обычный 2 10 7" xfId="345"/>
    <cellStyle name="Обычный 2 10 7 2" xfId="346"/>
    <cellStyle name="Обычный 2 10 7 3" xfId="347"/>
    <cellStyle name="Обычный 2 10 8" xfId="348"/>
    <cellStyle name="Обычный 2 10 8 2" xfId="349"/>
    <cellStyle name="Обычный 2 10 8 3" xfId="350"/>
    <cellStyle name="Обычный 2 10 9" xfId="351"/>
    <cellStyle name="Обычный 2 10 9 2" xfId="352"/>
    <cellStyle name="Обычный 2 10 9 3" xfId="353"/>
    <cellStyle name="Обычный 2 11" xfId="354"/>
    <cellStyle name="Обычный 2 11 10" xfId="355"/>
    <cellStyle name="Обычный 2 11 10 2" xfId="356"/>
    <cellStyle name="Обычный 2 11 10 3" xfId="357"/>
    <cellStyle name="Обычный 2 11 11" xfId="358"/>
    <cellStyle name="Обычный 2 11 11 2" xfId="359"/>
    <cellStyle name="Обычный 2 11 11 3" xfId="360"/>
    <cellStyle name="Обычный 2 11 12" xfId="361"/>
    <cellStyle name="Обычный 2 11 12 2" xfId="362"/>
    <cellStyle name="Обычный 2 11 12 3" xfId="363"/>
    <cellStyle name="Обычный 2 11 13" xfId="364"/>
    <cellStyle name="Обычный 2 11 13 2" xfId="365"/>
    <cellStyle name="Обычный 2 11 13 3" xfId="366"/>
    <cellStyle name="Обычный 2 11 14" xfId="367"/>
    <cellStyle name="Обычный 2 11 14 2" xfId="368"/>
    <cellStyle name="Обычный 2 11 14 3" xfId="369"/>
    <cellStyle name="Обычный 2 11 15" xfId="370"/>
    <cellStyle name="Обычный 2 11 15 2" xfId="371"/>
    <cellStyle name="Обычный 2 11 15 3" xfId="372"/>
    <cellStyle name="Обычный 2 11 16" xfId="373"/>
    <cellStyle name="Обычный 2 11 17" xfId="374"/>
    <cellStyle name="Обычный 2 11 18" xfId="375"/>
    <cellStyle name="Обычный 2 11 19" xfId="376"/>
    <cellStyle name="Обычный 2 11 2" xfId="377"/>
    <cellStyle name="Обычный 2 11 2 10" xfId="378"/>
    <cellStyle name="Обычный 2 11 2 10 2" xfId="379"/>
    <cellStyle name="Обычный 2 11 2 10 3" xfId="380"/>
    <cellStyle name="Обычный 2 11 2 11" xfId="381"/>
    <cellStyle name="Обычный 2 11 2 11 2" xfId="382"/>
    <cellStyle name="Обычный 2 11 2 11 3" xfId="383"/>
    <cellStyle name="Обычный 2 11 2 12" xfId="384"/>
    <cellStyle name="Обычный 2 11 2 12 2" xfId="385"/>
    <cellStyle name="Обычный 2 11 2 12 3" xfId="386"/>
    <cellStyle name="Обычный 2 11 2 13" xfId="387"/>
    <cellStyle name="Обычный 2 11 2 13 2" xfId="388"/>
    <cellStyle name="Обычный 2 11 2 13 3" xfId="389"/>
    <cellStyle name="Обычный 2 11 2 14" xfId="390"/>
    <cellStyle name="Обычный 2 11 2 14 2" xfId="391"/>
    <cellStyle name="Обычный 2 11 2 14 3" xfId="392"/>
    <cellStyle name="Обычный 2 11 2 15" xfId="393"/>
    <cellStyle name="Обычный 2 11 2 16" xfId="394"/>
    <cellStyle name="Обычный 2 11 2 2" xfId="395"/>
    <cellStyle name="Обычный 2 11 2 2 2" xfId="396"/>
    <cellStyle name="Обычный 2 11 2 2 3" xfId="397"/>
    <cellStyle name="Обычный 2 11 2 3" xfId="398"/>
    <cellStyle name="Обычный 2 11 2 3 2" xfId="399"/>
    <cellStyle name="Обычный 2 11 2 3 3" xfId="400"/>
    <cellStyle name="Обычный 2 11 2 4" xfId="401"/>
    <cellStyle name="Обычный 2 11 2 4 2" xfId="402"/>
    <cellStyle name="Обычный 2 11 2 4 3" xfId="403"/>
    <cellStyle name="Обычный 2 11 2 5" xfId="404"/>
    <cellStyle name="Обычный 2 11 2 5 2" xfId="405"/>
    <cellStyle name="Обычный 2 11 2 5 3" xfId="406"/>
    <cellStyle name="Обычный 2 11 2 6" xfId="407"/>
    <cellStyle name="Обычный 2 11 2 6 2" xfId="408"/>
    <cellStyle name="Обычный 2 11 2 6 3" xfId="409"/>
    <cellStyle name="Обычный 2 11 2 7" xfId="410"/>
    <cellStyle name="Обычный 2 11 2 7 2" xfId="411"/>
    <cellStyle name="Обычный 2 11 2 7 3" xfId="412"/>
    <cellStyle name="Обычный 2 11 2 8" xfId="413"/>
    <cellStyle name="Обычный 2 11 2 8 2" xfId="414"/>
    <cellStyle name="Обычный 2 11 2 8 3" xfId="415"/>
    <cellStyle name="Обычный 2 11 2 9" xfId="416"/>
    <cellStyle name="Обычный 2 11 2 9 2" xfId="417"/>
    <cellStyle name="Обычный 2 11 2 9 3" xfId="418"/>
    <cellStyle name="Обычный 2 11 3" xfId="419"/>
    <cellStyle name="Обычный 2 11 3 10" xfId="420"/>
    <cellStyle name="Обычный 2 11 3 10 2" xfId="421"/>
    <cellStyle name="Обычный 2 11 3 10 3" xfId="422"/>
    <cellStyle name="Обычный 2 11 3 11" xfId="423"/>
    <cellStyle name="Обычный 2 11 3 11 2" xfId="424"/>
    <cellStyle name="Обычный 2 11 3 11 3" xfId="425"/>
    <cellStyle name="Обычный 2 11 3 12" xfId="426"/>
    <cellStyle name="Обычный 2 11 3 12 2" xfId="427"/>
    <cellStyle name="Обычный 2 11 3 12 3" xfId="428"/>
    <cellStyle name="Обычный 2 11 3 13" xfId="429"/>
    <cellStyle name="Обычный 2 11 3 13 2" xfId="430"/>
    <cellStyle name="Обычный 2 11 3 13 3" xfId="431"/>
    <cellStyle name="Обычный 2 11 3 14" xfId="432"/>
    <cellStyle name="Обычный 2 11 3 15" xfId="433"/>
    <cellStyle name="Обычный 2 11 3 2" xfId="434"/>
    <cellStyle name="Обычный 2 11 3 2 2" xfId="435"/>
    <cellStyle name="Обычный 2 11 3 2 3" xfId="436"/>
    <cellStyle name="Обычный 2 11 3 3" xfId="437"/>
    <cellStyle name="Обычный 2 11 3 3 2" xfId="438"/>
    <cellStyle name="Обычный 2 11 3 3 3" xfId="439"/>
    <cellStyle name="Обычный 2 11 3 4" xfId="440"/>
    <cellStyle name="Обычный 2 11 3 4 2" xfId="441"/>
    <cellStyle name="Обычный 2 11 3 4 3" xfId="442"/>
    <cellStyle name="Обычный 2 11 3 5" xfId="443"/>
    <cellStyle name="Обычный 2 11 3 5 2" xfId="444"/>
    <cellStyle name="Обычный 2 11 3 5 3" xfId="445"/>
    <cellStyle name="Обычный 2 11 3 6" xfId="446"/>
    <cellStyle name="Обычный 2 11 3 6 2" xfId="447"/>
    <cellStyle name="Обычный 2 11 3 6 3" xfId="448"/>
    <cellStyle name="Обычный 2 11 3 7" xfId="449"/>
    <cellStyle name="Обычный 2 11 3 7 2" xfId="450"/>
    <cellStyle name="Обычный 2 11 3 7 3" xfId="451"/>
    <cellStyle name="Обычный 2 11 3 8" xfId="452"/>
    <cellStyle name="Обычный 2 11 3 8 2" xfId="453"/>
    <cellStyle name="Обычный 2 11 3 8 3" xfId="454"/>
    <cellStyle name="Обычный 2 11 3 9" xfId="455"/>
    <cellStyle name="Обычный 2 11 3 9 2" xfId="456"/>
    <cellStyle name="Обычный 2 11 3 9 3" xfId="457"/>
    <cellStyle name="Обычный 2 11 4" xfId="458"/>
    <cellStyle name="Обычный 2 11 4 2" xfId="459"/>
    <cellStyle name="Обычный 2 11 4 3" xfId="460"/>
    <cellStyle name="Обычный 2 11 5" xfId="461"/>
    <cellStyle name="Обычный 2 11 5 2" xfId="462"/>
    <cellStyle name="Обычный 2 11 5 3" xfId="463"/>
    <cellStyle name="Обычный 2 11 6" xfId="464"/>
    <cellStyle name="Обычный 2 11 6 2" xfId="465"/>
    <cellStyle name="Обычный 2 11 6 3" xfId="466"/>
    <cellStyle name="Обычный 2 11 7" xfId="467"/>
    <cellStyle name="Обычный 2 11 7 2" xfId="468"/>
    <cellStyle name="Обычный 2 11 7 3" xfId="469"/>
    <cellStyle name="Обычный 2 11 8" xfId="470"/>
    <cellStyle name="Обычный 2 11 8 2" xfId="471"/>
    <cellStyle name="Обычный 2 11 8 3" xfId="472"/>
    <cellStyle name="Обычный 2 11 9" xfId="473"/>
    <cellStyle name="Обычный 2 11 9 2" xfId="474"/>
    <cellStyle name="Обычный 2 11 9 3" xfId="475"/>
    <cellStyle name="Обычный 2 12" xfId="476"/>
    <cellStyle name="Обычный 2 12 10" xfId="477"/>
    <cellStyle name="Обычный 2 12 10 2" xfId="478"/>
    <cellStyle name="Обычный 2 12 10 3" xfId="479"/>
    <cellStyle name="Обычный 2 12 11" xfId="480"/>
    <cellStyle name="Обычный 2 12 11 2" xfId="481"/>
    <cellStyle name="Обычный 2 12 11 3" xfId="482"/>
    <cellStyle name="Обычный 2 12 12" xfId="483"/>
    <cellStyle name="Обычный 2 12 12 2" xfId="484"/>
    <cellStyle name="Обычный 2 12 12 3" xfId="485"/>
    <cellStyle name="Обычный 2 12 13" xfId="486"/>
    <cellStyle name="Обычный 2 12 13 2" xfId="487"/>
    <cellStyle name="Обычный 2 12 13 3" xfId="488"/>
    <cellStyle name="Обычный 2 12 14" xfId="489"/>
    <cellStyle name="Обычный 2 12 14 2" xfId="490"/>
    <cellStyle name="Обычный 2 12 14 3" xfId="491"/>
    <cellStyle name="Обычный 2 12 15" xfId="492"/>
    <cellStyle name="Обычный 2 12 15 2" xfId="493"/>
    <cellStyle name="Обычный 2 12 15 3" xfId="494"/>
    <cellStyle name="Обычный 2 12 16" xfId="495"/>
    <cellStyle name="Обычный 2 12 17" xfId="496"/>
    <cellStyle name="Обычный 2 12 18" xfId="497"/>
    <cellStyle name="Обычный 2 12 19" xfId="498"/>
    <cellStyle name="Обычный 2 12 2" xfId="499"/>
    <cellStyle name="Обычный 2 12 2 10" xfId="500"/>
    <cellStyle name="Обычный 2 12 2 10 2" xfId="501"/>
    <cellStyle name="Обычный 2 12 2 10 3" xfId="502"/>
    <cellStyle name="Обычный 2 12 2 11" xfId="503"/>
    <cellStyle name="Обычный 2 12 2 11 2" xfId="504"/>
    <cellStyle name="Обычный 2 12 2 11 3" xfId="505"/>
    <cellStyle name="Обычный 2 12 2 12" xfId="506"/>
    <cellStyle name="Обычный 2 12 2 12 2" xfId="507"/>
    <cellStyle name="Обычный 2 12 2 12 3" xfId="508"/>
    <cellStyle name="Обычный 2 12 2 13" xfId="509"/>
    <cellStyle name="Обычный 2 12 2 13 2" xfId="510"/>
    <cellStyle name="Обычный 2 12 2 13 3" xfId="511"/>
    <cellStyle name="Обычный 2 12 2 14" xfId="512"/>
    <cellStyle name="Обычный 2 12 2 14 2" xfId="513"/>
    <cellStyle name="Обычный 2 12 2 14 3" xfId="514"/>
    <cellStyle name="Обычный 2 12 2 15" xfId="515"/>
    <cellStyle name="Обычный 2 12 2 16" xfId="516"/>
    <cellStyle name="Обычный 2 12 2 2" xfId="517"/>
    <cellStyle name="Обычный 2 12 2 2 2" xfId="518"/>
    <cellStyle name="Обычный 2 12 2 2 3" xfId="519"/>
    <cellStyle name="Обычный 2 12 2 3" xfId="520"/>
    <cellStyle name="Обычный 2 12 2 3 2" xfId="521"/>
    <cellStyle name="Обычный 2 12 2 3 3" xfId="522"/>
    <cellStyle name="Обычный 2 12 2 4" xfId="523"/>
    <cellStyle name="Обычный 2 12 2 4 2" xfId="524"/>
    <cellStyle name="Обычный 2 12 2 4 3" xfId="525"/>
    <cellStyle name="Обычный 2 12 2 5" xfId="526"/>
    <cellStyle name="Обычный 2 12 2 5 2" xfId="527"/>
    <cellStyle name="Обычный 2 12 2 5 3" xfId="528"/>
    <cellStyle name="Обычный 2 12 2 6" xfId="529"/>
    <cellStyle name="Обычный 2 12 2 6 2" xfId="530"/>
    <cellStyle name="Обычный 2 12 2 6 3" xfId="531"/>
    <cellStyle name="Обычный 2 12 2 7" xfId="532"/>
    <cellStyle name="Обычный 2 12 2 7 2" xfId="533"/>
    <cellStyle name="Обычный 2 12 2 7 3" xfId="534"/>
    <cellStyle name="Обычный 2 12 2 8" xfId="535"/>
    <cellStyle name="Обычный 2 12 2 8 2" xfId="536"/>
    <cellStyle name="Обычный 2 12 2 8 3" xfId="537"/>
    <cellStyle name="Обычный 2 12 2 9" xfId="538"/>
    <cellStyle name="Обычный 2 12 2 9 2" xfId="539"/>
    <cellStyle name="Обычный 2 12 2 9 3" xfId="540"/>
    <cellStyle name="Обычный 2 12 3" xfId="541"/>
    <cellStyle name="Обычный 2 12 3 10" xfId="542"/>
    <cellStyle name="Обычный 2 12 3 10 2" xfId="543"/>
    <cellStyle name="Обычный 2 12 3 10 3" xfId="544"/>
    <cellStyle name="Обычный 2 12 3 11" xfId="545"/>
    <cellStyle name="Обычный 2 12 3 11 2" xfId="546"/>
    <cellStyle name="Обычный 2 12 3 11 3" xfId="547"/>
    <cellStyle name="Обычный 2 12 3 12" xfId="548"/>
    <cellStyle name="Обычный 2 12 3 12 2" xfId="549"/>
    <cellStyle name="Обычный 2 12 3 12 3" xfId="550"/>
    <cellStyle name="Обычный 2 12 3 13" xfId="551"/>
    <cellStyle name="Обычный 2 12 3 13 2" xfId="552"/>
    <cellStyle name="Обычный 2 12 3 13 3" xfId="553"/>
    <cellStyle name="Обычный 2 12 3 14" xfId="554"/>
    <cellStyle name="Обычный 2 12 3 15" xfId="555"/>
    <cellStyle name="Обычный 2 12 3 2" xfId="556"/>
    <cellStyle name="Обычный 2 12 3 2 2" xfId="557"/>
    <cellStyle name="Обычный 2 12 3 2 3" xfId="558"/>
    <cellStyle name="Обычный 2 12 3 3" xfId="559"/>
    <cellStyle name="Обычный 2 12 3 3 2" xfId="560"/>
    <cellStyle name="Обычный 2 12 3 3 3" xfId="561"/>
    <cellStyle name="Обычный 2 12 3 4" xfId="562"/>
    <cellStyle name="Обычный 2 12 3 4 2" xfId="563"/>
    <cellStyle name="Обычный 2 12 3 4 3" xfId="564"/>
    <cellStyle name="Обычный 2 12 3 5" xfId="565"/>
    <cellStyle name="Обычный 2 12 3 5 2" xfId="566"/>
    <cellStyle name="Обычный 2 12 3 5 3" xfId="567"/>
    <cellStyle name="Обычный 2 12 3 6" xfId="568"/>
    <cellStyle name="Обычный 2 12 3 6 2" xfId="569"/>
    <cellStyle name="Обычный 2 12 3 6 3" xfId="570"/>
    <cellStyle name="Обычный 2 12 3 7" xfId="571"/>
    <cellStyle name="Обычный 2 12 3 7 2" xfId="572"/>
    <cellStyle name="Обычный 2 12 3 7 3" xfId="573"/>
    <cellStyle name="Обычный 2 12 3 8" xfId="574"/>
    <cellStyle name="Обычный 2 12 3 8 2" xfId="575"/>
    <cellStyle name="Обычный 2 12 3 8 3" xfId="576"/>
    <cellStyle name="Обычный 2 12 3 9" xfId="577"/>
    <cellStyle name="Обычный 2 12 3 9 2" xfId="578"/>
    <cellStyle name="Обычный 2 12 3 9 3" xfId="579"/>
    <cellStyle name="Обычный 2 12 4" xfId="580"/>
    <cellStyle name="Обычный 2 12 4 2" xfId="581"/>
    <cellStyle name="Обычный 2 12 4 3" xfId="582"/>
    <cellStyle name="Обычный 2 12 5" xfId="583"/>
    <cellStyle name="Обычный 2 12 5 2" xfId="584"/>
    <cellStyle name="Обычный 2 12 5 3" xfId="585"/>
    <cellStyle name="Обычный 2 12 6" xfId="586"/>
    <cellStyle name="Обычный 2 12 6 2" xfId="587"/>
    <cellStyle name="Обычный 2 12 6 3" xfId="588"/>
    <cellStyle name="Обычный 2 12 7" xfId="589"/>
    <cellStyle name="Обычный 2 12 7 2" xfId="590"/>
    <cellStyle name="Обычный 2 12 7 3" xfId="591"/>
    <cellStyle name="Обычный 2 12 8" xfId="592"/>
    <cellStyle name="Обычный 2 12 8 2" xfId="593"/>
    <cellStyle name="Обычный 2 12 8 3" xfId="594"/>
    <cellStyle name="Обычный 2 12 9" xfId="595"/>
    <cellStyle name="Обычный 2 12 9 2" xfId="596"/>
    <cellStyle name="Обычный 2 12 9 3" xfId="597"/>
    <cellStyle name="Обычный 2 13" xfId="598"/>
    <cellStyle name="Обычный 2 13 10" xfId="599"/>
    <cellStyle name="Обычный 2 13 10 2" xfId="600"/>
    <cellStyle name="Обычный 2 13 10 3" xfId="601"/>
    <cellStyle name="Обычный 2 13 11" xfId="602"/>
    <cellStyle name="Обычный 2 13 11 2" xfId="603"/>
    <cellStyle name="Обычный 2 13 11 3" xfId="604"/>
    <cellStyle name="Обычный 2 13 12" xfId="605"/>
    <cellStyle name="Обычный 2 13 12 2" xfId="606"/>
    <cellStyle name="Обычный 2 13 12 3" xfId="607"/>
    <cellStyle name="Обычный 2 13 13" xfId="608"/>
    <cellStyle name="Обычный 2 13 13 2" xfId="609"/>
    <cellStyle name="Обычный 2 13 13 3" xfId="610"/>
    <cellStyle name="Обычный 2 13 14" xfId="611"/>
    <cellStyle name="Обычный 2 13 14 2" xfId="612"/>
    <cellStyle name="Обычный 2 13 14 3" xfId="613"/>
    <cellStyle name="Обычный 2 13 15" xfId="614"/>
    <cellStyle name="Обычный 2 13 16" xfId="615"/>
    <cellStyle name="Обычный 2 13 2" xfId="616"/>
    <cellStyle name="Обычный 2 13 2 2" xfId="617"/>
    <cellStyle name="Обычный 2 13 2 3" xfId="618"/>
    <cellStyle name="Обычный 2 13 3" xfId="619"/>
    <cellStyle name="Обычный 2 13 3 2" xfId="620"/>
    <cellStyle name="Обычный 2 13 3 3" xfId="621"/>
    <cellStyle name="Обычный 2 13 4" xfId="622"/>
    <cellStyle name="Обычный 2 13 4 2" xfId="623"/>
    <cellStyle name="Обычный 2 13 4 3" xfId="624"/>
    <cellStyle name="Обычный 2 13 5" xfId="625"/>
    <cellStyle name="Обычный 2 13 5 2" xfId="626"/>
    <cellStyle name="Обычный 2 13 5 3" xfId="627"/>
    <cellStyle name="Обычный 2 13 6" xfId="628"/>
    <cellStyle name="Обычный 2 13 6 2" xfId="629"/>
    <cellStyle name="Обычный 2 13 6 3" xfId="630"/>
    <cellStyle name="Обычный 2 13 7" xfId="631"/>
    <cellStyle name="Обычный 2 13 7 2" xfId="632"/>
    <cellStyle name="Обычный 2 13 7 3" xfId="633"/>
    <cellStyle name="Обычный 2 13 8" xfId="634"/>
    <cellStyle name="Обычный 2 13 8 2" xfId="635"/>
    <cellStyle name="Обычный 2 13 8 3" xfId="636"/>
    <cellStyle name="Обычный 2 13 9" xfId="637"/>
    <cellStyle name="Обычный 2 13 9 2" xfId="638"/>
    <cellStyle name="Обычный 2 13 9 3" xfId="639"/>
    <cellStyle name="Обычный 2 14" xfId="640"/>
    <cellStyle name="Обычный 2 14 10" xfId="641"/>
    <cellStyle name="Обычный 2 14 10 2" xfId="642"/>
    <cellStyle name="Обычный 2 14 10 3" xfId="643"/>
    <cellStyle name="Обычный 2 14 11" xfId="644"/>
    <cellStyle name="Обычный 2 14 11 2" xfId="645"/>
    <cellStyle name="Обычный 2 14 11 3" xfId="646"/>
    <cellStyle name="Обычный 2 14 12" xfId="647"/>
    <cellStyle name="Обычный 2 14 12 2" xfId="648"/>
    <cellStyle name="Обычный 2 14 12 3" xfId="649"/>
    <cellStyle name="Обычный 2 14 13" xfId="650"/>
    <cellStyle name="Обычный 2 14 13 2" xfId="651"/>
    <cellStyle name="Обычный 2 14 13 3" xfId="652"/>
    <cellStyle name="Обычный 2 14 14" xfId="653"/>
    <cellStyle name="Обычный 2 14 15" xfId="654"/>
    <cellStyle name="Обычный 2 14 2" xfId="655"/>
    <cellStyle name="Обычный 2 14 2 2" xfId="656"/>
    <cellStyle name="Обычный 2 14 2 3" xfId="657"/>
    <cellStyle name="Обычный 2 14 3" xfId="658"/>
    <cellStyle name="Обычный 2 14 3 2" xfId="659"/>
    <cellStyle name="Обычный 2 14 3 3" xfId="660"/>
    <cellStyle name="Обычный 2 14 4" xfId="661"/>
    <cellStyle name="Обычный 2 14 4 2" xfId="662"/>
    <cellStyle name="Обычный 2 14 4 3" xfId="663"/>
    <cellStyle name="Обычный 2 14 5" xfId="664"/>
    <cellStyle name="Обычный 2 14 5 2" xfId="665"/>
    <cellStyle name="Обычный 2 14 5 3" xfId="666"/>
    <cellStyle name="Обычный 2 14 6" xfId="667"/>
    <cellStyle name="Обычный 2 14 6 2" xfId="668"/>
    <cellStyle name="Обычный 2 14 6 3" xfId="669"/>
    <cellStyle name="Обычный 2 14 7" xfId="670"/>
    <cellStyle name="Обычный 2 14 7 2" xfId="671"/>
    <cellStyle name="Обычный 2 14 7 3" xfId="672"/>
    <cellStyle name="Обычный 2 14 8" xfId="673"/>
    <cellStyle name="Обычный 2 14 8 2" xfId="674"/>
    <cellStyle name="Обычный 2 14 8 3" xfId="675"/>
    <cellStyle name="Обычный 2 14 9" xfId="676"/>
    <cellStyle name="Обычный 2 14 9 2" xfId="677"/>
    <cellStyle name="Обычный 2 14 9 3" xfId="678"/>
    <cellStyle name="Обычный 2 15" xfId="679"/>
    <cellStyle name="Обычный 2 15 2" xfId="680"/>
    <cellStyle name="Обычный 2 15 3" xfId="681"/>
    <cellStyle name="Обычный 2 16" xfId="682"/>
    <cellStyle name="Обычный 2 16 2" xfId="683"/>
    <cellStyle name="Обычный 2 16 3" xfId="684"/>
    <cellStyle name="Обычный 2 17" xfId="685"/>
    <cellStyle name="Обычный 2 17 2" xfId="686"/>
    <cellStyle name="Обычный 2 17 3" xfId="687"/>
    <cellStyle name="Обычный 2 18" xfId="688"/>
    <cellStyle name="Обычный 2 18 2" xfId="689"/>
    <cellStyle name="Обычный 2 18 3" xfId="690"/>
    <cellStyle name="Обычный 2 19" xfId="691"/>
    <cellStyle name="Обычный 2 19 2" xfId="692"/>
    <cellStyle name="Обычный 2 19 3" xfId="693"/>
    <cellStyle name="Обычный 2 2" xfId="694"/>
    <cellStyle name="Обычный 2 2 10" xfId="695"/>
    <cellStyle name="Обычный 2 2 11" xfId="696"/>
    <cellStyle name="Обычный 2 2 12" xfId="697"/>
    <cellStyle name="Обычный 2 2 13" xfId="698"/>
    <cellStyle name="Обычный 2 2 14" xfId="699"/>
    <cellStyle name="Обычный 2 2 15" xfId="700"/>
    <cellStyle name="Обычный 2 2 16" xfId="701"/>
    <cellStyle name="Обычный 2 2 17" xfId="702"/>
    <cellStyle name="Обычный 2 2 18" xfId="703"/>
    <cellStyle name="Обычный 2 2 19" xfId="704"/>
    <cellStyle name="Обычный 2 2 2" xfId="705"/>
    <cellStyle name="Обычный 2 2 2 10" xfId="706"/>
    <cellStyle name="Обычный 2 2 2 11" xfId="707"/>
    <cellStyle name="Обычный 2 2 2 12" xfId="708"/>
    <cellStyle name="Обычный 2 2 2 13" xfId="709"/>
    <cellStyle name="Обычный 2 2 2 14" xfId="710"/>
    <cellStyle name="Обычный 2 2 2 15" xfId="711"/>
    <cellStyle name="Обычный 2 2 2 16" xfId="712"/>
    <cellStyle name="Обычный 2 2 2 17" xfId="713"/>
    <cellStyle name="Обычный 2 2 2 18" xfId="714"/>
    <cellStyle name="Обычный 2 2 2 19" xfId="715"/>
    <cellStyle name="Обычный 2 2 2 2" xfId="716"/>
    <cellStyle name="Обычный 2 2 2 2 10" xfId="717"/>
    <cellStyle name="Обычный 2 2 2 2 11" xfId="718"/>
    <cellStyle name="Обычный 2 2 2 2 12" xfId="719"/>
    <cellStyle name="Обычный 2 2 2 2 13" xfId="720"/>
    <cellStyle name="Обычный 2 2 2 2 14" xfId="721"/>
    <cellStyle name="Обычный 2 2 2 2 15" xfId="722"/>
    <cellStyle name="Обычный 2 2 2 2 16" xfId="723"/>
    <cellStyle name="Обычный 2 2 2 2 17" xfId="724"/>
    <cellStyle name="Обычный 2 2 2 2 18" xfId="725"/>
    <cellStyle name="Обычный 2 2 2 2 19" xfId="726"/>
    <cellStyle name="Обычный 2 2 2 2 2" xfId="727"/>
    <cellStyle name="Обычный 2 2 2 2 2 10" xfId="728"/>
    <cellStyle name="Обычный 2 2 2 2 2 11" xfId="729"/>
    <cellStyle name="Обычный 2 2 2 2 2 12" xfId="730"/>
    <cellStyle name="Обычный 2 2 2 2 2 13" xfId="731"/>
    <cellStyle name="Обычный 2 2 2 2 2 14" xfId="732"/>
    <cellStyle name="Обычный 2 2 2 2 2 15" xfId="733"/>
    <cellStyle name="Обычный 2 2 2 2 2 16" xfId="734"/>
    <cellStyle name="Обычный 2 2 2 2 2 17" xfId="735"/>
    <cellStyle name="Обычный 2 2 2 2 2 18" xfId="736"/>
    <cellStyle name="Обычный 2 2 2 2 2 19" xfId="737"/>
    <cellStyle name="Обычный 2 2 2 2 2 2" xfId="738"/>
    <cellStyle name="Обычный 2 2 2 2 2 2 10" xfId="739"/>
    <cellStyle name="Обычный 2 2 2 2 2 2 11" xfId="740"/>
    <cellStyle name="Обычный 2 2 2 2 2 2 12" xfId="741"/>
    <cellStyle name="Обычный 2 2 2 2 2 2 13" xfId="742"/>
    <cellStyle name="Обычный 2 2 2 2 2 2 14" xfId="743"/>
    <cellStyle name="Обычный 2 2 2 2 2 2 15" xfId="744"/>
    <cellStyle name="Обычный 2 2 2 2 2 2 16" xfId="745"/>
    <cellStyle name="Обычный 2 2 2 2 2 2 17" xfId="746"/>
    <cellStyle name="Обычный 2 2 2 2 2 2 18" xfId="747"/>
    <cellStyle name="Обычный 2 2 2 2 2 2 19" xfId="748"/>
    <cellStyle name="Обычный 2 2 2 2 2 2 2" xfId="749"/>
    <cellStyle name="Обычный 2 2 2 2 2 2 20" xfId="750"/>
    <cellStyle name="Обычный 2 2 2 2 2 2 21" xfId="751"/>
    <cellStyle name="Обычный 2 2 2 2 2 2 22" xfId="752"/>
    <cellStyle name="Обычный 2 2 2 2 2 2 23" xfId="753"/>
    <cellStyle name="Обычный 2 2 2 2 2 2 24" xfId="754"/>
    <cellStyle name="Обычный 2 2 2 2 2 2 25" xfId="755"/>
    <cellStyle name="Обычный 2 2 2 2 2 2 26" xfId="756"/>
    <cellStyle name="Обычный 2 2 2 2 2 2 27" xfId="757"/>
    <cellStyle name="Обычный 2 2 2 2 2 2 28" xfId="758"/>
    <cellStyle name="Обычный 2 2 2 2 2 2 29" xfId="759"/>
    <cellStyle name="Обычный 2 2 2 2 2 2 3" xfId="760"/>
    <cellStyle name="Обычный 2 2 2 2 2 2 30" xfId="761"/>
    <cellStyle name="Обычный 2 2 2 2 2 2 31" xfId="762"/>
    <cellStyle name="Обычный 2 2 2 2 2 2 32" xfId="763"/>
    <cellStyle name="Обычный 2 2 2 2 2 2 33" xfId="764"/>
    <cellStyle name="Обычный 2 2 2 2 2 2 34" xfId="765"/>
    <cellStyle name="Обычный 2 2 2 2 2 2 35" xfId="766"/>
    <cellStyle name="Обычный 2 2 2 2 2 2 36" xfId="767"/>
    <cellStyle name="Обычный 2 2 2 2 2 2 37" xfId="768"/>
    <cellStyle name="Обычный 2 2 2 2 2 2 38" xfId="769"/>
    <cellStyle name="Обычный 2 2 2 2 2 2 39" xfId="770"/>
    <cellStyle name="Обычный 2 2 2 2 2 2 4" xfId="771"/>
    <cellStyle name="Обычный 2 2 2 2 2 2 40" xfId="772"/>
    <cellStyle name="Обычный 2 2 2 2 2 2 5" xfId="773"/>
    <cellStyle name="Обычный 2 2 2 2 2 2 6" xfId="774"/>
    <cellStyle name="Обычный 2 2 2 2 2 2 7" xfId="775"/>
    <cellStyle name="Обычный 2 2 2 2 2 2 8" xfId="776"/>
    <cellStyle name="Обычный 2 2 2 2 2 2 9" xfId="777"/>
    <cellStyle name="Обычный 2 2 2 2 2 20" xfId="778"/>
    <cellStyle name="Обычный 2 2 2 2 2 21" xfId="779"/>
    <cellStyle name="Обычный 2 2 2 2 2 22" xfId="780"/>
    <cellStyle name="Обычный 2 2 2 2 2 23" xfId="781"/>
    <cellStyle name="Обычный 2 2 2 2 2 24" xfId="782"/>
    <cellStyle name="Обычный 2 2 2 2 2 25" xfId="783"/>
    <cellStyle name="Обычный 2 2 2 2 2 26" xfId="784"/>
    <cellStyle name="Обычный 2 2 2 2 2 27" xfId="785"/>
    <cellStyle name="Обычный 2 2 2 2 2 28" xfId="786"/>
    <cellStyle name="Обычный 2 2 2 2 2 29" xfId="787"/>
    <cellStyle name="Обычный 2 2 2 2 2 3" xfId="788"/>
    <cellStyle name="Обычный 2 2 2 2 2 30" xfId="789"/>
    <cellStyle name="Обычный 2 2 2 2 2 31" xfId="790"/>
    <cellStyle name="Обычный 2 2 2 2 2 32" xfId="791"/>
    <cellStyle name="Обычный 2 2 2 2 2 33" xfId="792"/>
    <cellStyle name="Обычный 2 2 2 2 2 34" xfId="793"/>
    <cellStyle name="Обычный 2 2 2 2 2 35" xfId="794"/>
    <cellStyle name="Обычный 2 2 2 2 2 36" xfId="795"/>
    <cellStyle name="Обычный 2 2 2 2 2 37" xfId="796"/>
    <cellStyle name="Обычный 2 2 2 2 2 38" xfId="797"/>
    <cellStyle name="Обычный 2 2 2 2 2 39" xfId="798"/>
    <cellStyle name="Обычный 2 2 2 2 2 4" xfId="799"/>
    <cellStyle name="Обычный 2 2 2 2 2 40" xfId="800"/>
    <cellStyle name="Обычный 2 2 2 2 2 41" xfId="801"/>
    <cellStyle name="Обычный 2 2 2 2 2 5" xfId="802"/>
    <cellStyle name="Обычный 2 2 2 2 2 6" xfId="803"/>
    <cellStyle name="Обычный 2 2 2 2 2 7" xfId="804"/>
    <cellStyle name="Обычный 2 2 2 2 2 8" xfId="805"/>
    <cellStyle name="Обычный 2 2 2 2 2 9" xfId="806"/>
    <cellStyle name="Обычный 2 2 2 2 20" xfId="807"/>
    <cellStyle name="Обычный 2 2 2 2 21" xfId="808"/>
    <cellStyle name="Обычный 2 2 2 2 22" xfId="809"/>
    <cellStyle name="Обычный 2 2 2 2 23" xfId="810"/>
    <cellStyle name="Обычный 2 2 2 2 24" xfId="811"/>
    <cellStyle name="Обычный 2 2 2 2 25" xfId="812"/>
    <cellStyle name="Обычный 2 2 2 2 26" xfId="813"/>
    <cellStyle name="Обычный 2 2 2 2 27" xfId="814"/>
    <cellStyle name="Обычный 2 2 2 2 28" xfId="815"/>
    <cellStyle name="Обычный 2 2 2 2 29" xfId="816"/>
    <cellStyle name="Обычный 2 2 2 2 3" xfId="817"/>
    <cellStyle name="Обычный 2 2 2 2 30" xfId="818"/>
    <cellStyle name="Обычный 2 2 2 2 31" xfId="819"/>
    <cellStyle name="Обычный 2 2 2 2 32" xfId="820"/>
    <cellStyle name="Обычный 2 2 2 2 33" xfId="821"/>
    <cellStyle name="Обычный 2 2 2 2 34" xfId="822"/>
    <cellStyle name="Обычный 2 2 2 2 35" xfId="823"/>
    <cellStyle name="Обычный 2 2 2 2 36" xfId="824"/>
    <cellStyle name="Обычный 2 2 2 2 37" xfId="825"/>
    <cellStyle name="Обычный 2 2 2 2 38" xfId="826"/>
    <cellStyle name="Обычный 2 2 2 2 39" xfId="827"/>
    <cellStyle name="Обычный 2 2 2 2 4" xfId="828"/>
    <cellStyle name="Обычный 2 2 2 2 40" xfId="829"/>
    <cellStyle name="Обычный 2 2 2 2 41" xfId="830"/>
    <cellStyle name="Обычный 2 2 2 2 42" xfId="831"/>
    <cellStyle name="Обычный 2 2 2 2 43" xfId="832"/>
    <cellStyle name="Обычный 2 2 2 2 44" xfId="833"/>
    <cellStyle name="Обычный 2 2 2 2 45" xfId="834"/>
    <cellStyle name="Обычный 2 2 2 2 46" xfId="835"/>
    <cellStyle name="Обычный 2 2 2 2 5" xfId="836"/>
    <cellStyle name="Обычный 2 2 2 2 6" xfId="837"/>
    <cellStyle name="Обычный 2 2 2 2 7" xfId="838"/>
    <cellStyle name="Обычный 2 2 2 2 8" xfId="839"/>
    <cellStyle name="Обычный 2 2 2 2 8 10" xfId="840"/>
    <cellStyle name="Обычный 2 2 2 2 8 11" xfId="841"/>
    <cellStyle name="Обычный 2 2 2 2 8 12" xfId="842"/>
    <cellStyle name="Обычный 2 2 2 2 8 13" xfId="843"/>
    <cellStyle name="Обычный 2 2 2 2 8 14" xfId="844"/>
    <cellStyle name="Обычный 2 2 2 2 8 15" xfId="845"/>
    <cellStyle name="Обычный 2 2 2 2 8 16" xfId="846"/>
    <cellStyle name="Обычный 2 2 2 2 8 17" xfId="847"/>
    <cellStyle name="Обычный 2 2 2 2 8 18" xfId="848"/>
    <cellStyle name="Обычный 2 2 2 2 8 19" xfId="849"/>
    <cellStyle name="Обычный 2 2 2 2 8 2" xfId="850"/>
    <cellStyle name="Обычный 2 2 2 2 8 20" xfId="851"/>
    <cellStyle name="Обычный 2 2 2 2 8 21" xfId="852"/>
    <cellStyle name="Обычный 2 2 2 2 8 22" xfId="853"/>
    <cellStyle name="Обычный 2 2 2 2 8 23" xfId="854"/>
    <cellStyle name="Обычный 2 2 2 2 8 24" xfId="855"/>
    <cellStyle name="Обычный 2 2 2 2 8 25" xfId="856"/>
    <cellStyle name="Обычный 2 2 2 2 8 26" xfId="857"/>
    <cellStyle name="Обычный 2 2 2 2 8 27" xfId="858"/>
    <cellStyle name="Обычный 2 2 2 2 8 28" xfId="859"/>
    <cellStyle name="Обычный 2 2 2 2 8 29" xfId="860"/>
    <cellStyle name="Обычный 2 2 2 2 8 3" xfId="861"/>
    <cellStyle name="Обычный 2 2 2 2 8 30" xfId="862"/>
    <cellStyle name="Обычный 2 2 2 2 8 31" xfId="863"/>
    <cellStyle name="Обычный 2 2 2 2 8 32" xfId="864"/>
    <cellStyle name="Обычный 2 2 2 2 8 33" xfId="865"/>
    <cellStyle name="Обычный 2 2 2 2 8 34" xfId="866"/>
    <cellStyle name="Обычный 2 2 2 2 8 35" xfId="867"/>
    <cellStyle name="Обычный 2 2 2 2 8 36" xfId="868"/>
    <cellStyle name="Обычный 2 2 2 2 8 37" xfId="869"/>
    <cellStyle name="Обычный 2 2 2 2 8 38" xfId="870"/>
    <cellStyle name="Обычный 2 2 2 2 8 39" xfId="871"/>
    <cellStyle name="Обычный 2 2 2 2 8 4" xfId="872"/>
    <cellStyle name="Обычный 2 2 2 2 8 40" xfId="873"/>
    <cellStyle name="Обычный 2 2 2 2 8 5" xfId="874"/>
    <cellStyle name="Обычный 2 2 2 2 8 6" xfId="875"/>
    <cellStyle name="Обычный 2 2 2 2 8 7" xfId="876"/>
    <cellStyle name="Обычный 2 2 2 2 8 8" xfId="877"/>
    <cellStyle name="Обычный 2 2 2 2 8 9" xfId="878"/>
    <cellStyle name="Обычный 2 2 2 2 9" xfId="879"/>
    <cellStyle name="Обычный 2 2 2 20" xfId="880"/>
    <cellStyle name="Обычный 2 2 2 21" xfId="881"/>
    <cellStyle name="Обычный 2 2 2 22" xfId="882"/>
    <cellStyle name="Обычный 2 2 2 23" xfId="883"/>
    <cellStyle name="Обычный 2 2 2 24" xfId="884"/>
    <cellStyle name="Обычный 2 2 2 25" xfId="885"/>
    <cellStyle name="Обычный 2 2 2 26" xfId="886"/>
    <cellStyle name="Обычный 2 2 2 27" xfId="887"/>
    <cellStyle name="Обычный 2 2 2 28" xfId="888"/>
    <cellStyle name="Обычный 2 2 2 29" xfId="889"/>
    <cellStyle name="Обычный 2 2 2 3" xfId="890"/>
    <cellStyle name="Обычный 2 2 2 3 10" xfId="891"/>
    <cellStyle name="Обычный 2 2 2 3 11" xfId="892"/>
    <cellStyle name="Обычный 2 2 2 3 12" xfId="893"/>
    <cellStyle name="Обычный 2 2 2 3 13" xfId="894"/>
    <cellStyle name="Обычный 2 2 2 3 14" xfId="895"/>
    <cellStyle name="Обычный 2 2 2 3 15" xfId="896"/>
    <cellStyle name="Обычный 2 2 2 3 16" xfId="897"/>
    <cellStyle name="Обычный 2 2 2 3 17" xfId="898"/>
    <cellStyle name="Обычный 2 2 2 3 18" xfId="899"/>
    <cellStyle name="Обычный 2 2 2 3 19" xfId="900"/>
    <cellStyle name="Обычный 2 2 2 3 2" xfId="901"/>
    <cellStyle name="Обычный 2 2 2 3 2 10" xfId="902"/>
    <cellStyle name="Обычный 2 2 2 3 2 11" xfId="903"/>
    <cellStyle name="Обычный 2 2 2 3 2 12" xfId="904"/>
    <cellStyle name="Обычный 2 2 2 3 2 13" xfId="905"/>
    <cellStyle name="Обычный 2 2 2 3 2 14" xfId="906"/>
    <cellStyle name="Обычный 2 2 2 3 2 15" xfId="907"/>
    <cellStyle name="Обычный 2 2 2 3 2 16" xfId="908"/>
    <cellStyle name="Обычный 2 2 2 3 2 17" xfId="909"/>
    <cellStyle name="Обычный 2 2 2 3 2 18" xfId="910"/>
    <cellStyle name="Обычный 2 2 2 3 2 19" xfId="911"/>
    <cellStyle name="Обычный 2 2 2 3 2 2" xfId="912"/>
    <cellStyle name="Обычный 2 2 2 3 2 20" xfId="913"/>
    <cellStyle name="Обычный 2 2 2 3 2 21" xfId="914"/>
    <cellStyle name="Обычный 2 2 2 3 2 22" xfId="915"/>
    <cellStyle name="Обычный 2 2 2 3 2 23" xfId="916"/>
    <cellStyle name="Обычный 2 2 2 3 2 24" xfId="917"/>
    <cellStyle name="Обычный 2 2 2 3 2 25" xfId="918"/>
    <cellStyle name="Обычный 2 2 2 3 2 26" xfId="919"/>
    <cellStyle name="Обычный 2 2 2 3 2 27" xfId="920"/>
    <cellStyle name="Обычный 2 2 2 3 2 28" xfId="921"/>
    <cellStyle name="Обычный 2 2 2 3 2 29" xfId="922"/>
    <cellStyle name="Обычный 2 2 2 3 2 3" xfId="923"/>
    <cellStyle name="Обычный 2 2 2 3 2 30" xfId="924"/>
    <cellStyle name="Обычный 2 2 2 3 2 31" xfId="925"/>
    <cellStyle name="Обычный 2 2 2 3 2 32" xfId="926"/>
    <cellStyle name="Обычный 2 2 2 3 2 33" xfId="927"/>
    <cellStyle name="Обычный 2 2 2 3 2 34" xfId="928"/>
    <cellStyle name="Обычный 2 2 2 3 2 35" xfId="929"/>
    <cellStyle name="Обычный 2 2 2 3 2 36" xfId="930"/>
    <cellStyle name="Обычный 2 2 2 3 2 37" xfId="931"/>
    <cellStyle name="Обычный 2 2 2 3 2 38" xfId="932"/>
    <cellStyle name="Обычный 2 2 2 3 2 39" xfId="933"/>
    <cellStyle name="Обычный 2 2 2 3 2 4" xfId="934"/>
    <cellStyle name="Обычный 2 2 2 3 2 40" xfId="935"/>
    <cellStyle name="Обычный 2 2 2 3 2 5" xfId="936"/>
    <cellStyle name="Обычный 2 2 2 3 2 6" xfId="937"/>
    <cellStyle name="Обычный 2 2 2 3 2 7" xfId="938"/>
    <cellStyle name="Обычный 2 2 2 3 2 8" xfId="939"/>
    <cellStyle name="Обычный 2 2 2 3 2 9" xfId="940"/>
    <cellStyle name="Обычный 2 2 2 3 20" xfId="941"/>
    <cellStyle name="Обычный 2 2 2 3 21" xfId="942"/>
    <cellStyle name="Обычный 2 2 2 3 22" xfId="943"/>
    <cellStyle name="Обычный 2 2 2 3 23" xfId="944"/>
    <cellStyle name="Обычный 2 2 2 3 24" xfId="945"/>
    <cellStyle name="Обычный 2 2 2 3 25" xfId="946"/>
    <cellStyle name="Обычный 2 2 2 3 26" xfId="947"/>
    <cellStyle name="Обычный 2 2 2 3 27" xfId="948"/>
    <cellStyle name="Обычный 2 2 2 3 28" xfId="949"/>
    <cellStyle name="Обычный 2 2 2 3 29" xfId="950"/>
    <cellStyle name="Обычный 2 2 2 3 3" xfId="951"/>
    <cellStyle name="Обычный 2 2 2 3 30" xfId="952"/>
    <cellStyle name="Обычный 2 2 2 3 31" xfId="953"/>
    <cellStyle name="Обычный 2 2 2 3 32" xfId="954"/>
    <cellStyle name="Обычный 2 2 2 3 33" xfId="955"/>
    <cellStyle name="Обычный 2 2 2 3 34" xfId="956"/>
    <cellStyle name="Обычный 2 2 2 3 35" xfId="957"/>
    <cellStyle name="Обычный 2 2 2 3 36" xfId="958"/>
    <cellStyle name="Обычный 2 2 2 3 37" xfId="959"/>
    <cellStyle name="Обычный 2 2 2 3 38" xfId="960"/>
    <cellStyle name="Обычный 2 2 2 3 39" xfId="961"/>
    <cellStyle name="Обычный 2 2 2 3 4" xfId="962"/>
    <cellStyle name="Обычный 2 2 2 3 40" xfId="963"/>
    <cellStyle name="Обычный 2 2 2 3 41" xfId="964"/>
    <cellStyle name="Обычный 2 2 2 3 5" xfId="965"/>
    <cellStyle name="Обычный 2 2 2 3 6" xfId="966"/>
    <cellStyle name="Обычный 2 2 2 3 7" xfId="967"/>
    <cellStyle name="Обычный 2 2 2 3 8" xfId="968"/>
    <cellStyle name="Обычный 2 2 2 3 9" xfId="969"/>
    <cellStyle name="Обычный 2 2 2 30" xfId="970"/>
    <cellStyle name="Обычный 2 2 2 31" xfId="971"/>
    <cellStyle name="Обычный 2 2 2 32" xfId="972"/>
    <cellStyle name="Обычный 2 2 2 33" xfId="973"/>
    <cellStyle name="Обычный 2 2 2 34" xfId="974"/>
    <cellStyle name="Обычный 2 2 2 35" xfId="975"/>
    <cellStyle name="Обычный 2 2 2 36" xfId="976"/>
    <cellStyle name="Обычный 2 2 2 37" xfId="977"/>
    <cellStyle name="Обычный 2 2 2 38" xfId="978"/>
    <cellStyle name="Обычный 2 2 2 39" xfId="979"/>
    <cellStyle name="Обычный 2 2 2 4" xfId="980"/>
    <cellStyle name="Обычный 2 2 2 40" xfId="981"/>
    <cellStyle name="Обычный 2 2 2 41" xfId="982"/>
    <cellStyle name="Обычный 2 2 2 42" xfId="983"/>
    <cellStyle name="Обычный 2 2 2 43" xfId="984"/>
    <cellStyle name="Обычный 2 2 2 44" xfId="985"/>
    <cellStyle name="Обычный 2 2 2 45" xfId="986"/>
    <cellStyle name="Обычный 2 2 2 46" xfId="987"/>
    <cellStyle name="Обычный 2 2 2 5" xfId="988"/>
    <cellStyle name="Обычный 2 2 2 6" xfId="989"/>
    <cellStyle name="Обычный 2 2 2 7" xfId="990"/>
    <cellStyle name="Обычный 2 2 2 8" xfId="991"/>
    <cellStyle name="Обычный 2 2 2 8 10" xfId="992"/>
    <cellStyle name="Обычный 2 2 2 8 11" xfId="993"/>
    <cellStyle name="Обычный 2 2 2 8 12" xfId="994"/>
    <cellStyle name="Обычный 2 2 2 8 13" xfId="995"/>
    <cellStyle name="Обычный 2 2 2 8 14" xfId="996"/>
    <cellStyle name="Обычный 2 2 2 8 15" xfId="997"/>
    <cellStyle name="Обычный 2 2 2 8 16" xfId="998"/>
    <cellStyle name="Обычный 2 2 2 8 17" xfId="999"/>
    <cellStyle name="Обычный 2 2 2 8 18" xfId="1000"/>
    <cellStyle name="Обычный 2 2 2 8 19" xfId="1001"/>
    <cellStyle name="Обычный 2 2 2 8 2" xfId="1002"/>
    <cellStyle name="Обычный 2 2 2 8 20" xfId="1003"/>
    <cellStyle name="Обычный 2 2 2 8 21" xfId="1004"/>
    <cellStyle name="Обычный 2 2 2 8 22" xfId="1005"/>
    <cellStyle name="Обычный 2 2 2 8 23" xfId="1006"/>
    <cellStyle name="Обычный 2 2 2 8 24" xfId="1007"/>
    <cellStyle name="Обычный 2 2 2 8 25" xfId="1008"/>
    <cellStyle name="Обычный 2 2 2 8 26" xfId="1009"/>
    <cellStyle name="Обычный 2 2 2 8 27" xfId="1010"/>
    <cellStyle name="Обычный 2 2 2 8 28" xfId="1011"/>
    <cellStyle name="Обычный 2 2 2 8 29" xfId="1012"/>
    <cellStyle name="Обычный 2 2 2 8 3" xfId="1013"/>
    <cellStyle name="Обычный 2 2 2 8 30" xfId="1014"/>
    <cellStyle name="Обычный 2 2 2 8 31" xfId="1015"/>
    <cellStyle name="Обычный 2 2 2 8 32" xfId="1016"/>
    <cellStyle name="Обычный 2 2 2 8 33" xfId="1017"/>
    <cellStyle name="Обычный 2 2 2 8 34" xfId="1018"/>
    <cellStyle name="Обычный 2 2 2 8 35" xfId="1019"/>
    <cellStyle name="Обычный 2 2 2 8 36" xfId="1020"/>
    <cellStyle name="Обычный 2 2 2 8 37" xfId="1021"/>
    <cellStyle name="Обычный 2 2 2 8 38" xfId="1022"/>
    <cellStyle name="Обычный 2 2 2 8 39" xfId="1023"/>
    <cellStyle name="Обычный 2 2 2 8 4" xfId="1024"/>
    <cellStyle name="Обычный 2 2 2 8 40" xfId="1025"/>
    <cellStyle name="Обычный 2 2 2 8 5" xfId="1026"/>
    <cellStyle name="Обычный 2 2 2 8 6" xfId="1027"/>
    <cellStyle name="Обычный 2 2 2 8 7" xfId="1028"/>
    <cellStyle name="Обычный 2 2 2 8 8" xfId="1029"/>
    <cellStyle name="Обычный 2 2 2 8 9" xfId="1030"/>
    <cellStyle name="Обычный 2 2 2 9" xfId="1031"/>
    <cellStyle name="Обычный 2 2 20" xfId="1032"/>
    <cellStyle name="Обычный 2 2 21" xfId="1033"/>
    <cellStyle name="Обычный 2 2 22" xfId="1034"/>
    <cellStyle name="Обычный 2 2 23" xfId="1035"/>
    <cellStyle name="Обычный 2 2 24" xfId="1036"/>
    <cellStyle name="Обычный 2 2 25" xfId="1037"/>
    <cellStyle name="Обычный 2 2 26" xfId="1038"/>
    <cellStyle name="Обычный 2 2 27" xfId="1039"/>
    <cellStyle name="Обычный 2 2 28" xfId="1040"/>
    <cellStyle name="Обычный 2 2 29" xfId="1041"/>
    <cellStyle name="Обычный 2 2 3" xfId="1042"/>
    <cellStyle name="Обычный 2 2 3 10" xfId="1043"/>
    <cellStyle name="Обычный 2 2 3 11" xfId="1044"/>
    <cellStyle name="Обычный 2 2 3 12" xfId="1045"/>
    <cellStyle name="Обычный 2 2 3 13" xfId="1046"/>
    <cellStyle name="Обычный 2 2 3 14" xfId="1047"/>
    <cellStyle name="Обычный 2 2 3 15" xfId="1048"/>
    <cellStyle name="Обычный 2 2 3 16" xfId="1049"/>
    <cellStyle name="Обычный 2 2 3 17" xfId="1050"/>
    <cellStyle name="Обычный 2 2 3 18" xfId="1051"/>
    <cellStyle name="Обычный 2 2 3 19" xfId="1052"/>
    <cellStyle name="Обычный 2 2 3 2" xfId="1053"/>
    <cellStyle name="Обычный 2 2 3 2 10" xfId="1054"/>
    <cellStyle name="Обычный 2 2 3 2 11" xfId="1055"/>
    <cellStyle name="Обычный 2 2 3 2 12" xfId="1056"/>
    <cellStyle name="Обычный 2 2 3 2 13" xfId="1057"/>
    <cellStyle name="Обычный 2 2 3 2 14" xfId="1058"/>
    <cellStyle name="Обычный 2 2 3 2 15" xfId="1059"/>
    <cellStyle name="Обычный 2 2 3 2 16" xfId="1060"/>
    <cellStyle name="Обычный 2 2 3 2 17" xfId="1061"/>
    <cellStyle name="Обычный 2 2 3 2 18" xfId="1062"/>
    <cellStyle name="Обычный 2 2 3 2 19" xfId="1063"/>
    <cellStyle name="Обычный 2 2 3 2 2" xfId="1064"/>
    <cellStyle name="Обычный 2 2 3 2 20" xfId="1065"/>
    <cellStyle name="Обычный 2 2 3 2 21" xfId="1066"/>
    <cellStyle name="Обычный 2 2 3 2 22" xfId="1067"/>
    <cellStyle name="Обычный 2 2 3 2 23" xfId="1068"/>
    <cellStyle name="Обычный 2 2 3 2 24" xfId="1069"/>
    <cellStyle name="Обычный 2 2 3 2 25" xfId="1070"/>
    <cellStyle name="Обычный 2 2 3 2 26" xfId="1071"/>
    <cellStyle name="Обычный 2 2 3 2 27" xfId="1072"/>
    <cellStyle name="Обычный 2 2 3 2 28" xfId="1073"/>
    <cellStyle name="Обычный 2 2 3 2 29" xfId="1074"/>
    <cellStyle name="Обычный 2 2 3 2 3" xfId="1075"/>
    <cellStyle name="Обычный 2 2 3 2 30" xfId="1076"/>
    <cellStyle name="Обычный 2 2 3 2 31" xfId="1077"/>
    <cellStyle name="Обычный 2 2 3 2 32" xfId="1078"/>
    <cellStyle name="Обычный 2 2 3 2 33" xfId="1079"/>
    <cellStyle name="Обычный 2 2 3 2 34" xfId="1080"/>
    <cellStyle name="Обычный 2 2 3 2 35" xfId="1081"/>
    <cellStyle name="Обычный 2 2 3 2 36" xfId="1082"/>
    <cellStyle name="Обычный 2 2 3 2 37" xfId="1083"/>
    <cellStyle name="Обычный 2 2 3 2 38" xfId="1084"/>
    <cellStyle name="Обычный 2 2 3 2 39" xfId="1085"/>
    <cellStyle name="Обычный 2 2 3 2 4" xfId="1086"/>
    <cellStyle name="Обычный 2 2 3 2 40" xfId="1087"/>
    <cellStyle name="Обычный 2 2 3 2 5" xfId="1088"/>
    <cellStyle name="Обычный 2 2 3 2 6" xfId="1089"/>
    <cellStyle name="Обычный 2 2 3 2 7" xfId="1090"/>
    <cellStyle name="Обычный 2 2 3 2 8" xfId="1091"/>
    <cellStyle name="Обычный 2 2 3 2 9" xfId="1092"/>
    <cellStyle name="Обычный 2 2 3 20" xfId="1093"/>
    <cellStyle name="Обычный 2 2 3 21" xfId="1094"/>
    <cellStyle name="Обычный 2 2 3 22" xfId="1095"/>
    <cellStyle name="Обычный 2 2 3 23" xfId="1096"/>
    <cellStyle name="Обычный 2 2 3 24" xfId="1097"/>
    <cellStyle name="Обычный 2 2 3 25" xfId="1098"/>
    <cellStyle name="Обычный 2 2 3 26" xfId="1099"/>
    <cellStyle name="Обычный 2 2 3 27" xfId="1100"/>
    <cellStyle name="Обычный 2 2 3 28" xfId="1101"/>
    <cellStyle name="Обычный 2 2 3 29" xfId="1102"/>
    <cellStyle name="Обычный 2 2 3 3" xfId="1103"/>
    <cellStyle name="Обычный 2 2 3 30" xfId="1104"/>
    <cellStyle name="Обычный 2 2 3 31" xfId="1105"/>
    <cellStyle name="Обычный 2 2 3 32" xfId="1106"/>
    <cellStyle name="Обычный 2 2 3 33" xfId="1107"/>
    <cellStyle name="Обычный 2 2 3 34" xfId="1108"/>
    <cellStyle name="Обычный 2 2 3 35" xfId="1109"/>
    <cellStyle name="Обычный 2 2 3 36" xfId="1110"/>
    <cellStyle name="Обычный 2 2 3 37" xfId="1111"/>
    <cellStyle name="Обычный 2 2 3 38" xfId="1112"/>
    <cellStyle name="Обычный 2 2 3 39" xfId="1113"/>
    <cellStyle name="Обычный 2 2 3 4" xfId="1114"/>
    <cellStyle name="Обычный 2 2 3 40" xfId="1115"/>
    <cellStyle name="Обычный 2 2 3 41" xfId="1116"/>
    <cellStyle name="Обычный 2 2 3 5" xfId="1117"/>
    <cellStyle name="Обычный 2 2 3 6" xfId="1118"/>
    <cellStyle name="Обычный 2 2 3 7" xfId="1119"/>
    <cellStyle name="Обычный 2 2 3 8" xfId="1120"/>
    <cellStyle name="Обычный 2 2 3 9" xfId="1121"/>
    <cellStyle name="Обычный 2 2 30" xfId="1122"/>
    <cellStyle name="Обычный 2 2 31" xfId="1123"/>
    <cellStyle name="Обычный 2 2 32" xfId="1124"/>
    <cellStyle name="Обычный 2 2 33" xfId="1125"/>
    <cellStyle name="Обычный 2 2 34" xfId="1126"/>
    <cellStyle name="Обычный 2 2 35" xfId="1127"/>
    <cellStyle name="Обычный 2 2 36" xfId="1128"/>
    <cellStyle name="Обычный 2 2 37" xfId="1129"/>
    <cellStyle name="Обычный 2 2 38" xfId="1130"/>
    <cellStyle name="Обычный 2 2 39" xfId="1131"/>
    <cellStyle name="Обычный 2 2 4" xfId="1132"/>
    <cellStyle name="Обычный 2 2 40" xfId="1133"/>
    <cellStyle name="Обычный 2 2 41" xfId="1134"/>
    <cellStyle name="Обычный 2 2 42" xfId="1135"/>
    <cellStyle name="Обычный 2 2 43" xfId="1136"/>
    <cellStyle name="Обычный 2 2 44" xfId="1137"/>
    <cellStyle name="Обычный 2 2 45" xfId="1138"/>
    <cellStyle name="Обычный 2 2 46" xfId="1139"/>
    <cellStyle name="Обычный 2 2 47" xfId="1140"/>
    <cellStyle name="Обычный 2 2 48" xfId="1141"/>
    <cellStyle name="Обычный 2 2 49" xfId="1142"/>
    <cellStyle name="Обычный 2 2 5" xfId="1143"/>
    <cellStyle name="Обычный 2 2 50" xfId="1144"/>
    <cellStyle name="Обычный 2 2 51" xfId="1145"/>
    <cellStyle name="Обычный 2 2 52" xfId="1146"/>
    <cellStyle name="Обычный 2 2 53" xfId="1147"/>
    <cellStyle name="Обычный 2 2 54" xfId="1148"/>
    <cellStyle name="Обычный 2 2 55" xfId="1149"/>
    <cellStyle name="Обычный 2 2 56" xfId="1150"/>
    <cellStyle name="Обычный 2 2 57" xfId="1151"/>
    <cellStyle name="Обычный 2 2 58" xfId="1152"/>
    <cellStyle name="Обычный 2 2 59" xfId="1153"/>
    <cellStyle name="Обычный 2 2 6" xfId="1154"/>
    <cellStyle name="Обычный 2 2 60" xfId="1155"/>
    <cellStyle name="Обычный 2 2 61" xfId="1156"/>
    <cellStyle name="Обычный 2 2 62" xfId="1157"/>
    <cellStyle name="Обычный 2 2 63" xfId="1158"/>
    <cellStyle name="Обычный 2 2 64" xfId="1159"/>
    <cellStyle name="Обычный 2 2 65" xfId="1160"/>
    <cellStyle name="Обычный 2 2 66" xfId="1161"/>
    <cellStyle name="Обычный 2 2 67" xfId="1162"/>
    <cellStyle name="Обычный 2 2 68" xfId="1163"/>
    <cellStyle name="Обычный 2 2 69" xfId="1164"/>
    <cellStyle name="Обычный 2 2 7" xfId="1165"/>
    <cellStyle name="Обычный 2 2 70" xfId="1166"/>
    <cellStyle name="Обычный 2 2 71" xfId="1167"/>
    <cellStyle name="Обычный 2 2 72" xfId="1168"/>
    <cellStyle name="Обычный 2 2 73" xfId="1169"/>
    <cellStyle name="Обычный 2 2 74" xfId="1170"/>
    <cellStyle name="Обычный 2 2 75" xfId="1171"/>
    <cellStyle name="Обычный 2 2 8" xfId="1172"/>
    <cellStyle name="Обычный 2 2 9" xfId="1173"/>
    <cellStyle name="Обычный 2 2 9 10" xfId="1174"/>
    <cellStyle name="Обычный 2 2 9 11" xfId="1175"/>
    <cellStyle name="Обычный 2 2 9 12" xfId="1176"/>
    <cellStyle name="Обычный 2 2 9 13" xfId="1177"/>
    <cellStyle name="Обычный 2 2 9 14" xfId="1178"/>
    <cellStyle name="Обычный 2 2 9 15" xfId="1179"/>
    <cellStyle name="Обычный 2 2 9 16" xfId="1180"/>
    <cellStyle name="Обычный 2 2 9 17" xfId="1181"/>
    <cellStyle name="Обычный 2 2 9 18" xfId="1182"/>
    <cellStyle name="Обычный 2 2 9 19" xfId="1183"/>
    <cellStyle name="Обычный 2 2 9 2" xfId="1184"/>
    <cellStyle name="Обычный 2 2 9 20" xfId="1185"/>
    <cellStyle name="Обычный 2 2 9 21" xfId="1186"/>
    <cellStyle name="Обычный 2 2 9 22" xfId="1187"/>
    <cellStyle name="Обычный 2 2 9 23" xfId="1188"/>
    <cellStyle name="Обычный 2 2 9 24" xfId="1189"/>
    <cellStyle name="Обычный 2 2 9 25" xfId="1190"/>
    <cellStyle name="Обычный 2 2 9 26" xfId="1191"/>
    <cellStyle name="Обычный 2 2 9 27" xfId="1192"/>
    <cellStyle name="Обычный 2 2 9 28" xfId="1193"/>
    <cellStyle name="Обычный 2 2 9 29" xfId="1194"/>
    <cellStyle name="Обычный 2 2 9 3" xfId="1195"/>
    <cellStyle name="Обычный 2 2 9 30" xfId="1196"/>
    <cellStyle name="Обычный 2 2 9 31" xfId="1197"/>
    <cellStyle name="Обычный 2 2 9 32" xfId="1198"/>
    <cellStyle name="Обычный 2 2 9 33" xfId="1199"/>
    <cellStyle name="Обычный 2 2 9 34" xfId="1200"/>
    <cellStyle name="Обычный 2 2 9 35" xfId="1201"/>
    <cellStyle name="Обычный 2 2 9 36" xfId="1202"/>
    <cellStyle name="Обычный 2 2 9 37" xfId="1203"/>
    <cellStyle name="Обычный 2 2 9 38" xfId="1204"/>
    <cellStyle name="Обычный 2 2 9 39" xfId="1205"/>
    <cellStyle name="Обычный 2 2 9 4" xfId="1206"/>
    <cellStyle name="Обычный 2 2 9 40" xfId="1207"/>
    <cellStyle name="Обычный 2 2 9 5" xfId="1208"/>
    <cellStyle name="Обычный 2 2 9 6" xfId="1209"/>
    <cellStyle name="Обычный 2 2 9 7" xfId="1210"/>
    <cellStyle name="Обычный 2 2 9 8" xfId="1211"/>
    <cellStyle name="Обычный 2 2 9 9" xfId="1212"/>
    <cellStyle name="Обычный 2 20" xfId="1213"/>
    <cellStyle name="Обычный 2 20 2" xfId="1214"/>
    <cellStyle name="Обычный 2 20 3" xfId="1215"/>
    <cellStyle name="Обычный 2 21" xfId="1216"/>
    <cellStyle name="Обычный 2 21 2" xfId="1217"/>
    <cellStyle name="Обычный 2 21 3" xfId="1218"/>
    <cellStyle name="Обычный 2 22" xfId="1219"/>
    <cellStyle name="Обычный 2 22 2" xfId="1220"/>
    <cellStyle name="Обычный 2 22 3" xfId="1221"/>
    <cellStyle name="Обычный 2 23" xfId="1222"/>
    <cellStyle name="Обычный 2 23 2" xfId="1223"/>
    <cellStyle name="Обычный 2 23 3" xfId="1224"/>
    <cellStyle name="Обычный 2 24" xfId="1225"/>
    <cellStyle name="Обычный 2 24 2" xfId="1226"/>
    <cellStyle name="Обычный 2 24 3" xfId="1227"/>
    <cellStyle name="Обычный 2 25" xfId="1228"/>
    <cellStyle name="Обычный 2 25 2" xfId="1229"/>
    <cellStyle name="Обычный 2 25 3" xfId="1230"/>
    <cellStyle name="Обычный 2 26" xfId="1231"/>
    <cellStyle name="Обычный 2 26 2" xfId="1232"/>
    <cellStyle name="Обычный 2 26 3" xfId="1233"/>
    <cellStyle name="Обычный 2 27" xfId="1234"/>
    <cellStyle name="Обычный 2 28" xfId="1235"/>
    <cellStyle name="Обычный 2 29" xfId="1236"/>
    <cellStyle name="Обычный 2 3" xfId="1237"/>
    <cellStyle name="Обычный 2 3 10" xfId="1238"/>
    <cellStyle name="Обычный 2 3 10 2" xfId="1239"/>
    <cellStyle name="Обычный 2 3 10 3" xfId="1240"/>
    <cellStyle name="Обычный 2 3 11" xfId="1241"/>
    <cellStyle name="Обычный 2 3 11 2" xfId="1242"/>
    <cellStyle name="Обычный 2 3 11 3" xfId="1243"/>
    <cellStyle name="Обычный 2 3 12" xfId="1244"/>
    <cellStyle name="Обычный 2 3 12 2" xfId="1245"/>
    <cellStyle name="Обычный 2 3 12 3" xfId="1246"/>
    <cellStyle name="Обычный 2 3 13" xfId="1247"/>
    <cellStyle name="Обычный 2 3 13 2" xfId="1248"/>
    <cellStyle name="Обычный 2 3 13 3" xfId="1249"/>
    <cellStyle name="Обычный 2 3 14" xfId="1250"/>
    <cellStyle name="Обычный 2 3 14 2" xfId="1251"/>
    <cellStyle name="Обычный 2 3 14 3" xfId="1252"/>
    <cellStyle name="Обычный 2 3 15" xfId="1253"/>
    <cellStyle name="Обычный 2 3 15 2" xfId="1254"/>
    <cellStyle name="Обычный 2 3 15 3" xfId="1255"/>
    <cellStyle name="Обычный 2 3 16" xfId="1256"/>
    <cellStyle name="Обычный 2 3 17" xfId="1257"/>
    <cellStyle name="Обычный 2 3 18" xfId="1258"/>
    <cellStyle name="Обычный 2 3 19" xfId="1259"/>
    <cellStyle name="Обычный 2 3 2" xfId="1260"/>
    <cellStyle name="Обычный 2 3 2 10" xfId="1261"/>
    <cellStyle name="Обычный 2 3 2 10 2" xfId="1262"/>
    <cellStyle name="Обычный 2 3 2 10 3" xfId="1263"/>
    <cellStyle name="Обычный 2 3 2 11" xfId="1264"/>
    <cellStyle name="Обычный 2 3 2 11 2" xfId="1265"/>
    <cellStyle name="Обычный 2 3 2 11 3" xfId="1266"/>
    <cellStyle name="Обычный 2 3 2 12" xfId="1267"/>
    <cellStyle name="Обычный 2 3 2 12 2" xfId="1268"/>
    <cellStyle name="Обычный 2 3 2 12 3" xfId="1269"/>
    <cellStyle name="Обычный 2 3 2 13" xfId="1270"/>
    <cellStyle name="Обычный 2 3 2 13 2" xfId="1271"/>
    <cellStyle name="Обычный 2 3 2 13 3" xfId="1272"/>
    <cellStyle name="Обычный 2 3 2 14" xfId="1273"/>
    <cellStyle name="Обычный 2 3 2 14 2" xfId="1274"/>
    <cellStyle name="Обычный 2 3 2 14 3" xfId="1275"/>
    <cellStyle name="Обычный 2 3 2 15" xfId="1276"/>
    <cellStyle name="Обычный 2 3 2 16" xfId="1277"/>
    <cellStyle name="Обычный 2 3 2 2" xfId="1278"/>
    <cellStyle name="Обычный 2 3 2 2 2" xfId="1279"/>
    <cellStyle name="Обычный 2 3 2 2 3" xfId="1280"/>
    <cellStyle name="Обычный 2 3 2 3" xfId="1281"/>
    <cellStyle name="Обычный 2 3 2 3 2" xfId="1282"/>
    <cellStyle name="Обычный 2 3 2 3 3" xfId="1283"/>
    <cellStyle name="Обычный 2 3 2 4" xfId="1284"/>
    <cellStyle name="Обычный 2 3 2 4 2" xfId="1285"/>
    <cellStyle name="Обычный 2 3 2 4 3" xfId="1286"/>
    <cellStyle name="Обычный 2 3 2 5" xfId="1287"/>
    <cellStyle name="Обычный 2 3 2 5 2" xfId="1288"/>
    <cellStyle name="Обычный 2 3 2 5 3" xfId="1289"/>
    <cellStyle name="Обычный 2 3 2 6" xfId="1290"/>
    <cellStyle name="Обычный 2 3 2 6 2" xfId="1291"/>
    <cellStyle name="Обычный 2 3 2 6 3" xfId="1292"/>
    <cellStyle name="Обычный 2 3 2 7" xfId="1293"/>
    <cellStyle name="Обычный 2 3 2 7 2" xfId="1294"/>
    <cellStyle name="Обычный 2 3 2 7 3" xfId="1295"/>
    <cellStyle name="Обычный 2 3 2 8" xfId="1296"/>
    <cellStyle name="Обычный 2 3 2 8 2" xfId="1297"/>
    <cellStyle name="Обычный 2 3 2 8 3" xfId="1298"/>
    <cellStyle name="Обычный 2 3 2 9" xfId="1299"/>
    <cellStyle name="Обычный 2 3 2 9 2" xfId="1300"/>
    <cellStyle name="Обычный 2 3 2 9 3" xfId="1301"/>
    <cellStyle name="Обычный 2 3 3" xfId="1302"/>
    <cellStyle name="Обычный 2 3 3 10" xfId="1303"/>
    <cellStyle name="Обычный 2 3 3 10 2" xfId="1304"/>
    <cellStyle name="Обычный 2 3 3 10 3" xfId="1305"/>
    <cellStyle name="Обычный 2 3 3 11" xfId="1306"/>
    <cellStyle name="Обычный 2 3 3 11 2" xfId="1307"/>
    <cellStyle name="Обычный 2 3 3 11 3" xfId="1308"/>
    <cellStyle name="Обычный 2 3 3 12" xfId="1309"/>
    <cellStyle name="Обычный 2 3 3 12 2" xfId="1310"/>
    <cellStyle name="Обычный 2 3 3 12 3" xfId="1311"/>
    <cellStyle name="Обычный 2 3 3 13" xfId="1312"/>
    <cellStyle name="Обычный 2 3 3 13 2" xfId="1313"/>
    <cellStyle name="Обычный 2 3 3 13 3" xfId="1314"/>
    <cellStyle name="Обычный 2 3 3 14" xfId="1315"/>
    <cellStyle name="Обычный 2 3 3 15" xfId="1316"/>
    <cellStyle name="Обычный 2 3 3 2" xfId="1317"/>
    <cellStyle name="Обычный 2 3 3 2 2" xfId="1318"/>
    <cellStyle name="Обычный 2 3 3 2 3" xfId="1319"/>
    <cellStyle name="Обычный 2 3 3 3" xfId="1320"/>
    <cellStyle name="Обычный 2 3 3 3 2" xfId="1321"/>
    <cellStyle name="Обычный 2 3 3 3 3" xfId="1322"/>
    <cellStyle name="Обычный 2 3 3 4" xfId="1323"/>
    <cellStyle name="Обычный 2 3 3 4 2" xfId="1324"/>
    <cellStyle name="Обычный 2 3 3 4 3" xfId="1325"/>
    <cellStyle name="Обычный 2 3 3 5" xfId="1326"/>
    <cellStyle name="Обычный 2 3 3 5 2" xfId="1327"/>
    <cellStyle name="Обычный 2 3 3 5 3" xfId="1328"/>
    <cellStyle name="Обычный 2 3 3 6" xfId="1329"/>
    <cellStyle name="Обычный 2 3 3 6 2" xfId="1330"/>
    <cellStyle name="Обычный 2 3 3 6 3" xfId="1331"/>
    <cellStyle name="Обычный 2 3 3 7" xfId="1332"/>
    <cellStyle name="Обычный 2 3 3 7 2" xfId="1333"/>
    <cellStyle name="Обычный 2 3 3 7 3" xfId="1334"/>
    <cellStyle name="Обычный 2 3 3 8" xfId="1335"/>
    <cellStyle name="Обычный 2 3 3 8 2" xfId="1336"/>
    <cellStyle name="Обычный 2 3 3 8 3" xfId="1337"/>
    <cellStyle name="Обычный 2 3 3 9" xfId="1338"/>
    <cellStyle name="Обычный 2 3 3 9 2" xfId="1339"/>
    <cellStyle name="Обычный 2 3 3 9 3" xfId="1340"/>
    <cellStyle name="Обычный 2 3 4" xfId="1341"/>
    <cellStyle name="Обычный 2 3 4 2" xfId="1342"/>
    <cellStyle name="Обычный 2 3 4 3" xfId="1343"/>
    <cellStyle name="Обычный 2 3 5" xfId="1344"/>
    <cellStyle name="Обычный 2 3 5 2" xfId="1345"/>
    <cellStyle name="Обычный 2 3 5 3" xfId="1346"/>
    <cellStyle name="Обычный 2 3 6" xfId="1347"/>
    <cellStyle name="Обычный 2 3 6 2" xfId="1348"/>
    <cellStyle name="Обычный 2 3 6 3" xfId="1349"/>
    <cellStyle name="Обычный 2 3 7" xfId="1350"/>
    <cellStyle name="Обычный 2 3 7 2" xfId="1351"/>
    <cellStyle name="Обычный 2 3 7 3" xfId="1352"/>
    <cellStyle name="Обычный 2 3 8" xfId="1353"/>
    <cellStyle name="Обычный 2 3 8 2" xfId="1354"/>
    <cellStyle name="Обычный 2 3 8 3" xfId="1355"/>
    <cellStyle name="Обычный 2 3 9" xfId="1356"/>
    <cellStyle name="Обычный 2 3 9 2" xfId="1357"/>
    <cellStyle name="Обычный 2 3 9 3" xfId="1358"/>
    <cellStyle name="Обычный 2 30" xfId="1359"/>
    <cellStyle name="Обычный 2 31" xfId="1360"/>
    <cellStyle name="Обычный 2 32" xfId="1361"/>
    <cellStyle name="Обычный 2 33" xfId="1362"/>
    <cellStyle name="Обычный 2 4" xfId="1363"/>
    <cellStyle name="Обычный 2 4 10" xfId="1364"/>
    <cellStyle name="Обычный 2 4 10 2" xfId="1365"/>
    <cellStyle name="Обычный 2 4 10 3" xfId="1366"/>
    <cellStyle name="Обычный 2 4 11" xfId="1367"/>
    <cellStyle name="Обычный 2 4 11 2" xfId="1368"/>
    <cellStyle name="Обычный 2 4 11 3" xfId="1369"/>
    <cellStyle name="Обычный 2 4 12" xfId="1370"/>
    <cellStyle name="Обычный 2 4 12 2" xfId="1371"/>
    <cellStyle name="Обычный 2 4 12 3" xfId="1372"/>
    <cellStyle name="Обычный 2 4 13" xfId="1373"/>
    <cellStyle name="Обычный 2 4 13 2" xfId="1374"/>
    <cellStyle name="Обычный 2 4 13 3" xfId="1375"/>
    <cellStyle name="Обычный 2 4 14" xfId="1376"/>
    <cellStyle name="Обычный 2 4 14 2" xfId="1377"/>
    <cellStyle name="Обычный 2 4 14 3" xfId="1378"/>
    <cellStyle name="Обычный 2 4 15" xfId="1379"/>
    <cellStyle name="Обычный 2 4 15 2" xfId="1380"/>
    <cellStyle name="Обычный 2 4 15 3" xfId="1381"/>
    <cellStyle name="Обычный 2 4 16" xfId="1382"/>
    <cellStyle name="Обычный 2 4 17" xfId="1383"/>
    <cellStyle name="Обычный 2 4 18" xfId="1384"/>
    <cellStyle name="Обычный 2 4 19" xfId="1385"/>
    <cellStyle name="Обычный 2 4 2" xfId="1386"/>
    <cellStyle name="Обычный 2 4 2 10" xfId="1387"/>
    <cellStyle name="Обычный 2 4 2 10 2" xfId="1388"/>
    <cellStyle name="Обычный 2 4 2 10 3" xfId="1389"/>
    <cellStyle name="Обычный 2 4 2 11" xfId="1390"/>
    <cellStyle name="Обычный 2 4 2 11 2" xfId="1391"/>
    <cellStyle name="Обычный 2 4 2 11 3" xfId="1392"/>
    <cellStyle name="Обычный 2 4 2 12" xfId="1393"/>
    <cellStyle name="Обычный 2 4 2 12 2" xfId="1394"/>
    <cellStyle name="Обычный 2 4 2 12 3" xfId="1395"/>
    <cellStyle name="Обычный 2 4 2 13" xfId="1396"/>
    <cellStyle name="Обычный 2 4 2 13 2" xfId="1397"/>
    <cellStyle name="Обычный 2 4 2 13 3" xfId="1398"/>
    <cellStyle name="Обычный 2 4 2 14" xfId="1399"/>
    <cellStyle name="Обычный 2 4 2 14 2" xfId="1400"/>
    <cellStyle name="Обычный 2 4 2 14 3" xfId="1401"/>
    <cellStyle name="Обычный 2 4 2 15" xfId="1402"/>
    <cellStyle name="Обычный 2 4 2 16" xfId="1403"/>
    <cellStyle name="Обычный 2 4 2 2" xfId="1404"/>
    <cellStyle name="Обычный 2 4 2 2 2" xfId="1405"/>
    <cellStyle name="Обычный 2 4 2 2 3" xfId="1406"/>
    <cellStyle name="Обычный 2 4 2 3" xfId="1407"/>
    <cellStyle name="Обычный 2 4 2 3 2" xfId="1408"/>
    <cellStyle name="Обычный 2 4 2 3 3" xfId="1409"/>
    <cellStyle name="Обычный 2 4 2 4" xfId="1410"/>
    <cellStyle name="Обычный 2 4 2 4 2" xfId="1411"/>
    <cellStyle name="Обычный 2 4 2 4 3" xfId="1412"/>
    <cellStyle name="Обычный 2 4 2 5" xfId="1413"/>
    <cellStyle name="Обычный 2 4 2 5 2" xfId="1414"/>
    <cellStyle name="Обычный 2 4 2 5 3" xfId="1415"/>
    <cellStyle name="Обычный 2 4 2 6" xfId="1416"/>
    <cellStyle name="Обычный 2 4 2 6 2" xfId="1417"/>
    <cellStyle name="Обычный 2 4 2 6 3" xfId="1418"/>
    <cellStyle name="Обычный 2 4 2 7" xfId="1419"/>
    <cellStyle name="Обычный 2 4 2 7 2" xfId="1420"/>
    <cellStyle name="Обычный 2 4 2 7 3" xfId="1421"/>
    <cellStyle name="Обычный 2 4 2 8" xfId="1422"/>
    <cellStyle name="Обычный 2 4 2 8 2" xfId="1423"/>
    <cellStyle name="Обычный 2 4 2 8 3" xfId="1424"/>
    <cellStyle name="Обычный 2 4 2 9" xfId="1425"/>
    <cellStyle name="Обычный 2 4 2 9 2" xfId="1426"/>
    <cellStyle name="Обычный 2 4 2 9 3" xfId="1427"/>
    <cellStyle name="Обычный 2 4 3" xfId="1428"/>
    <cellStyle name="Обычный 2 4 3 10" xfId="1429"/>
    <cellStyle name="Обычный 2 4 3 10 2" xfId="1430"/>
    <cellStyle name="Обычный 2 4 3 10 3" xfId="1431"/>
    <cellStyle name="Обычный 2 4 3 11" xfId="1432"/>
    <cellStyle name="Обычный 2 4 3 11 2" xfId="1433"/>
    <cellStyle name="Обычный 2 4 3 11 3" xfId="1434"/>
    <cellStyle name="Обычный 2 4 3 12" xfId="1435"/>
    <cellStyle name="Обычный 2 4 3 12 2" xfId="1436"/>
    <cellStyle name="Обычный 2 4 3 12 3" xfId="1437"/>
    <cellStyle name="Обычный 2 4 3 13" xfId="1438"/>
    <cellStyle name="Обычный 2 4 3 13 2" xfId="1439"/>
    <cellStyle name="Обычный 2 4 3 13 3" xfId="1440"/>
    <cellStyle name="Обычный 2 4 3 14" xfId="1441"/>
    <cellStyle name="Обычный 2 4 3 15" xfId="1442"/>
    <cellStyle name="Обычный 2 4 3 2" xfId="1443"/>
    <cellStyle name="Обычный 2 4 3 2 2" xfId="1444"/>
    <cellStyle name="Обычный 2 4 3 2 3" xfId="1445"/>
    <cellStyle name="Обычный 2 4 3 3" xfId="1446"/>
    <cellStyle name="Обычный 2 4 3 3 2" xfId="1447"/>
    <cellStyle name="Обычный 2 4 3 3 3" xfId="1448"/>
    <cellStyle name="Обычный 2 4 3 4" xfId="1449"/>
    <cellStyle name="Обычный 2 4 3 4 2" xfId="1450"/>
    <cellStyle name="Обычный 2 4 3 4 3" xfId="1451"/>
    <cellStyle name="Обычный 2 4 3 5" xfId="1452"/>
    <cellStyle name="Обычный 2 4 3 5 2" xfId="1453"/>
    <cellStyle name="Обычный 2 4 3 5 3" xfId="1454"/>
    <cellStyle name="Обычный 2 4 3 6" xfId="1455"/>
    <cellStyle name="Обычный 2 4 3 6 2" xfId="1456"/>
    <cellStyle name="Обычный 2 4 3 6 3" xfId="1457"/>
    <cellStyle name="Обычный 2 4 3 7" xfId="1458"/>
    <cellStyle name="Обычный 2 4 3 7 2" xfId="1459"/>
    <cellStyle name="Обычный 2 4 3 7 3" xfId="1460"/>
    <cellStyle name="Обычный 2 4 3 8" xfId="1461"/>
    <cellStyle name="Обычный 2 4 3 8 2" xfId="1462"/>
    <cellStyle name="Обычный 2 4 3 8 3" xfId="1463"/>
    <cellStyle name="Обычный 2 4 3 9" xfId="1464"/>
    <cellStyle name="Обычный 2 4 3 9 2" xfId="1465"/>
    <cellStyle name="Обычный 2 4 3 9 3" xfId="1466"/>
    <cellStyle name="Обычный 2 4 4" xfId="1467"/>
    <cellStyle name="Обычный 2 4 4 2" xfId="1468"/>
    <cellStyle name="Обычный 2 4 4 3" xfId="1469"/>
    <cellStyle name="Обычный 2 4 5" xfId="1470"/>
    <cellStyle name="Обычный 2 4 5 2" xfId="1471"/>
    <cellStyle name="Обычный 2 4 5 3" xfId="1472"/>
    <cellStyle name="Обычный 2 4 6" xfId="1473"/>
    <cellStyle name="Обычный 2 4 6 2" xfId="1474"/>
    <cellStyle name="Обычный 2 4 6 3" xfId="1475"/>
    <cellStyle name="Обычный 2 4 7" xfId="1476"/>
    <cellStyle name="Обычный 2 4 7 2" xfId="1477"/>
    <cellStyle name="Обычный 2 4 7 3" xfId="1478"/>
    <cellStyle name="Обычный 2 4 8" xfId="1479"/>
    <cellStyle name="Обычный 2 4 8 2" xfId="1480"/>
    <cellStyle name="Обычный 2 4 8 3" xfId="1481"/>
    <cellStyle name="Обычный 2 4 9" xfId="1482"/>
    <cellStyle name="Обычный 2 4 9 2" xfId="1483"/>
    <cellStyle name="Обычный 2 4 9 3" xfId="1484"/>
    <cellStyle name="Обычный 2 5" xfId="1485"/>
    <cellStyle name="Обычный 2 5 10" xfId="1486"/>
    <cellStyle name="Обычный 2 5 10 2" xfId="1487"/>
    <cellStyle name="Обычный 2 5 10 3" xfId="1488"/>
    <cellStyle name="Обычный 2 5 11" xfId="1489"/>
    <cellStyle name="Обычный 2 5 11 2" xfId="1490"/>
    <cellStyle name="Обычный 2 5 11 3" xfId="1491"/>
    <cellStyle name="Обычный 2 5 12" xfId="1492"/>
    <cellStyle name="Обычный 2 5 12 2" xfId="1493"/>
    <cellStyle name="Обычный 2 5 12 3" xfId="1494"/>
    <cellStyle name="Обычный 2 5 13" xfId="1495"/>
    <cellStyle name="Обычный 2 5 13 2" xfId="1496"/>
    <cellStyle name="Обычный 2 5 13 3" xfId="1497"/>
    <cellStyle name="Обычный 2 5 14" xfId="1498"/>
    <cellStyle name="Обычный 2 5 14 2" xfId="1499"/>
    <cellStyle name="Обычный 2 5 14 3" xfId="1500"/>
    <cellStyle name="Обычный 2 5 15" xfId="1501"/>
    <cellStyle name="Обычный 2 5 15 2" xfId="1502"/>
    <cellStyle name="Обычный 2 5 15 3" xfId="1503"/>
    <cellStyle name="Обычный 2 5 16" xfId="1504"/>
    <cellStyle name="Обычный 2 5 17" xfId="1505"/>
    <cellStyle name="Обычный 2 5 18" xfId="1506"/>
    <cellStyle name="Обычный 2 5 19" xfId="1507"/>
    <cellStyle name="Обычный 2 5 2" xfId="1508"/>
    <cellStyle name="Обычный 2 5 2 10" xfId="1509"/>
    <cellStyle name="Обычный 2 5 2 10 2" xfId="1510"/>
    <cellStyle name="Обычный 2 5 2 10 3" xfId="1511"/>
    <cellStyle name="Обычный 2 5 2 11" xfId="1512"/>
    <cellStyle name="Обычный 2 5 2 11 2" xfId="1513"/>
    <cellStyle name="Обычный 2 5 2 11 3" xfId="1514"/>
    <cellStyle name="Обычный 2 5 2 12" xfId="1515"/>
    <cellStyle name="Обычный 2 5 2 12 2" xfId="1516"/>
    <cellStyle name="Обычный 2 5 2 12 3" xfId="1517"/>
    <cellStyle name="Обычный 2 5 2 13" xfId="1518"/>
    <cellStyle name="Обычный 2 5 2 13 2" xfId="1519"/>
    <cellStyle name="Обычный 2 5 2 13 3" xfId="1520"/>
    <cellStyle name="Обычный 2 5 2 14" xfId="1521"/>
    <cellStyle name="Обычный 2 5 2 14 2" xfId="1522"/>
    <cellStyle name="Обычный 2 5 2 14 3" xfId="1523"/>
    <cellStyle name="Обычный 2 5 2 15" xfId="1524"/>
    <cellStyle name="Обычный 2 5 2 16" xfId="1525"/>
    <cellStyle name="Обычный 2 5 2 2" xfId="1526"/>
    <cellStyle name="Обычный 2 5 2 2 2" xfId="1527"/>
    <cellStyle name="Обычный 2 5 2 2 3" xfId="1528"/>
    <cellStyle name="Обычный 2 5 2 3" xfId="1529"/>
    <cellStyle name="Обычный 2 5 2 3 2" xfId="1530"/>
    <cellStyle name="Обычный 2 5 2 3 3" xfId="1531"/>
    <cellStyle name="Обычный 2 5 2 4" xfId="1532"/>
    <cellStyle name="Обычный 2 5 2 4 2" xfId="1533"/>
    <cellStyle name="Обычный 2 5 2 4 3" xfId="1534"/>
    <cellStyle name="Обычный 2 5 2 5" xfId="1535"/>
    <cellStyle name="Обычный 2 5 2 5 2" xfId="1536"/>
    <cellStyle name="Обычный 2 5 2 5 3" xfId="1537"/>
    <cellStyle name="Обычный 2 5 2 6" xfId="1538"/>
    <cellStyle name="Обычный 2 5 2 6 2" xfId="1539"/>
    <cellStyle name="Обычный 2 5 2 6 3" xfId="1540"/>
    <cellStyle name="Обычный 2 5 2 7" xfId="1541"/>
    <cellStyle name="Обычный 2 5 2 7 2" xfId="1542"/>
    <cellStyle name="Обычный 2 5 2 7 3" xfId="1543"/>
    <cellStyle name="Обычный 2 5 2 8" xfId="1544"/>
    <cellStyle name="Обычный 2 5 2 8 2" xfId="1545"/>
    <cellStyle name="Обычный 2 5 2 8 3" xfId="1546"/>
    <cellStyle name="Обычный 2 5 2 9" xfId="1547"/>
    <cellStyle name="Обычный 2 5 2 9 2" xfId="1548"/>
    <cellStyle name="Обычный 2 5 2 9 3" xfId="1549"/>
    <cellStyle name="Обычный 2 5 3" xfId="1550"/>
    <cellStyle name="Обычный 2 5 3 10" xfId="1551"/>
    <cellStyle name="Обычный 2 5 3 10 2" xfId="1552"/>
    <cellStyle name="Обычный 2 5 3 10 3" xfId="1553"/>
    <cellStyle name="Обычный 2 5 3 11" xfId="1554"/>
    <cellStyle name="Обычный 2 5 3 11 2" xfId="1555"/>
    <cellStyle name="Обычный 2 5 3 11 3" xfId="1556"/>
    <cellStyle name="Обычный 2 5 3 12" xfId="1557"/>
    <cellStyle name="Обычный 2 5 3 12 2" xfId="1558"/>
    <cellStyle name="Обычный 2 5 3 12 3" xfId="1559"/>
    <cellStyle name="Обычный 2 5 3 13" xfId="1560"/>
    <cellStyle name="Обычный 2 5 3 13 2" xfId="1561"/>
    <cellStyle name="Обычный 2 5 3 13 3" xfId="1562"/>
    <cellStyle name="Обычный 2 5 3 14" xfId="1563"/>
    <cellStyle name="Обычный 2 5 3 15" xfId="1564"/>
    <cellStyle name="Обычный 2 5 3 2" xfId="1565"/>
    <cellStyle name="Обычный 2 5 3 2 2" xfId="1566"/>
    <cellStyle name="Обычный 2 5 3 2 3" xfId="1567"/>
    <cellStyle name="Обычный 2 5 3 3" xfId="1568"/>
    <cellStyle name="Обычный 2 5 3 3 2" xfId="1569"/>
    <cellStyle name="Обычный 2 5 3 3 3" xfId="1570"/>
    <cellStyle name="Обычный 2 5 3 4" xfId="1571"/>
    <cellStyle name="Обычный 2 5 3 4 2" xfId="1572"/>
    <cellStyle name="Обычный 2 5 3 4 3" xfId="1573"/>
    <cellStyle name="Обычный 2 5 3 5" xfId="1574"/>
    <cellStyle name="Обычный 2 5 3 5 2" xfId="1575"/>
    <cellStyle name="Обычный 2 5 3 5 3" xfId="1576"/>
    <cellStyle name="Обычный 2 5 3 6" xfId="1577"/>
    <cellStyle name="Обычный 2 5 3 6 2" xfId="1578"/>
    <cellStyle name="Обычный 2 5 3 6 3" xfId="1579"/>
    <cellStyle name="Обычный 2 5 3 7" xfId="1580"/>
    <cellStyle name="Обычный 2 5 3 7 2" xfId="1581"/>
    <cellStyle name="Обычный 2 5 3 7 3" xfId="1582"/>
    <cellStyle name="Обычный 2 5 3 8" xfId="1583"/>
    <cellStyle name="Обычный 2 5 3 8 2" xfId="1584"/>
    <cellStyle name="Обычный 2 5 3 8 3" xfId="1585"/>
    <cellStyle name="Обычный 2 5 3 9" xfId="1586"/>
    <cellStyle name="Обычный 2 5 3 9 2" xfId="1587"/>
    <cellStyle name="Обычный 2 5 3 9 3" xfId="1588"/>
    <cellStyle name="Обычный 2 5 4" xfId="1589"/>
    <cellStyle name="Обычный 2 5 4 2" xfId="1590"/>
    <cellStyle name="Обычный 2 5 4 3" xfId="1591"/>
    <cellStyle name="Обычный 2 5 5" xfId="1592"/>
    <cellStyle name="Обычный 2 5 5 2" xfId="1593"/>
    <cellStyle name="Обычный 2 5 5 3" xfId="1594"/>
    <cellStyle name="Обычный 2 5 6" xfId="1595"/>
    <cellStyle name="Обычный 2 5 6 2" xfId="1596"/>
    <cellStyle name="Обычный 2 5 6 3" xfId="1597"/>
    <cellStyle name="Обычный 2 5 7" xfId="1598"/>
    <cellStyle name="Обычный 2 5 7 2" xfId="1599"/>
    <cellStyle name="Обычный 2 5 7 3" xfId="1600"/>
    <cellStyle name="Обычный 2 5 8" xfId="1601"/>
    <cellStyle name="Обычный 2 5 8 2" xfId="1602"/>
    <cellStyle name="Обычный 2 5 8 3" xfId="1603"/>
    <cellStyle name="Обычный 2 5 8 4" xfId="1604"/>
    <cellStyle name="Обычный 2 5 9" xfId="1605"/>
    <cellStyle name="Обычный 2 5 9 2" xfId="1606"/>
    <cellStyle name="Обычный 2 5 9 3" xfId="1607"/>
    <cellStyle name="Обычный 2 6" xfId="1608"/>
    <cellStyle name="Обычный 2 6 10" xfId="1609"/>
    <cellStyle name="Обычный 2 6 10 2" xfId="1610"/>
    <cellStyle name="Обычный 2 6 10 3" xfId="1611"/>
    <cellStyle name="Обычный 2 6 11" xfId="1612"/>
    <cellStyle name="Обычный 2 6 11 2" xfId="1613"/>
    <cellStyle name="Обычный 2 6 11 3" xfId="1614"/>
    <cellStyle name="Обычный 2 6 12" xfId="1615"/>
    <cellStyle name="Обычный 2 6 12 2" xfId="1616"/>
    <cellStyle name="Обычный 2 6 12 3" xfId="1617"/>
    <cellStyle name="Обычный 2 6 13" xfId="1618"/>
    <cellStyle name="Обычный 2 6 13 2" xfId="1619"/>
    <cellStyle name="Обычный 2 6 13 3" xfId="1620"/>
    <cellStyle name="Обычный 2 6 14" xfId="1621"/>
    <cellStyle name="Обычный 2 6 14 2" xfId="1622"/>
    <cellStyle name="Обычный 2 6 14 3" xfId="1623"/>
    <cellStyle name="Обычный 2 6 15" xfId="1624"/>
    <cellStyle name="Обычный 2 6 15 2" xfId="1625"/>
    <cellStyle name="Обычный 2 6 15 3" xfId="1626"/>
    <cellStyle name="Обычный 2 6 16" xfId="1627"/>
    <cellStyle name="Обычный 2 6 17" xfId="1628"/>
    <cellStyle name="Обычный 2 6 18" xfId="1629"/>
    <cellStyle name="Обычный 2 6 19" xfId="1630"/>
    <cellStyle name="Обычный 2 6 2" xfId="1631"/>
    <cellStyle name="Обычный 2 6 2 10" xfId="1632"/>
    <cellStyle name="Обычный 2 6 2 10 2" xfId="1633"/>
    <cellStyle name="Обычный 2 6 2 10 3" xfId="1634"/>
    <cellStyle name="Обычный 2 6 2 11" xfId="1635"/>
    <cellStyle name="Обычный 2 6 2 11 2" xfId="1636"/>
    <cellStyle name="Обычный 2 6 2 11 3" xfId="1637"/>
    <cellStyle name="Обычный 2 6 2 12" xfId="1638"/>
    <cellStyle name="Обычный 2 6 2 12 2" xfId="1639"/>
    <cellStyle name="Обычный 2 6 2 12 3" xfId="1640"/>
    <cellStyle name="Обычный 2 6 2 13" xfId="1641"/>
    <cellStyle name="Обычный 2 6 2 13 2" xfId="1642"/>
    <cellStyle name="Обычный 2 6 2 13 3" xfId="1643"/>
    <cellStyle name="Обычный 2 6 2 14" xfId="1644"/>
    <cellStyle name="Обычный 2 6 2 14 2" xfId="1645"/>
    <cellStyle name="Обычный 2 6 2 14 3" xfId="1646"/>
    <cellStyle name="Обычный 2 6 2 15" xfId="1647"/>
    <cellStyle name="Обычный 2 6 2 16" xfId="1648"/>
    <cellStyle name="Обычный 2 6 2 2" xfId="1649"/>
    <cellStyle name="Обычный 2 6 2 2 2" xfId="1650"/>
    <cellStyle name="Обычный 2 6 2 2 3" xfId="1651"/>
    <cellStyle name="Обычный 2 6 2 3" xfId="1652"/>
    <cellStyle name="Обычный 2 6 2 3 2" xfId="1653"/>
    <cellStyle name="Обычный 2 6 2 3 3" xfId="1654"/>
    <cellStyle name="Обычный 2 6 2 4" xfId="1655"/>
    <cellStyle name="Обычный 2 6 2 4 2" xfId="1656"/>
    <cellStyle name="Обычный 2 6 2 4 3" xfId="1657"/>
    <cellStyle name="Обычный 2 6 2 5" xfId="1658"/>
    <cellStyle name="Обычный 2 6 2 5 2" xfId="1659"/>
    <cellStyle name="Обычный 2 6 2 5 3" xfId="1660"/>
    <cellStyle name="Обычный 2 6 2 6" xfId="1661"/>
    <cellStyle name="Обычный 2 6 2 6 2" xfId="1662"/>
    <cellStyle name="Обычный 2 6 2 6 3" xfId="1663"/>
    <cellStyle name="Обычный 2 6 2 7" xfId="1664"/>
    <cellStyle name="Обычный 2 6 2 7 2" xfId="1665"/>
    <cellStyle name="Обычный 2 6 2 7 3" xfId="1666"/>
    <cellStyle name="Обычный 2 6 2 8" xfId="1667"/>
    <cellStyle name="Обычный 2 6 2 8 2" xfId="1668"/>
    <cellStyle name="Обычный 2 6 2 8 3" xfId="1669"/>
    <cellStyle name="Обычный 2 6 2 9" xfId="1670"/>
    <cellStyle name="Обычный 2 6 2 9 2" xfId="1671"/>
    <cellStyle name="Обычный 2 6 2 9 3" xfId="1672"/>
    <cellStyle name="Обычный 2 6 3" xfId="1673"/>
    <cellStyle name="Обычный 2 6 3 10" xfId="1674"/>
    <cellStyle name="Обычный 2 6 3 10 2" xfId="1675"/>
    <cellStyle name="Обычный 2 6 3 10 3" xfId="1676"/>
    <cellStyle name="Обычный 2 6 3 11" xfId="1677"/>
    <cellStyle name="Обычный 2 6 3 11 2" xfId="1678"/>
    <cellStyle name="Обычный 2 6 3 11 3" xfId="1679"/>
    <cellStyle name="Обычный 2 6 3 12" xfId="1680"/>
    <cellStyle name="Обычный 2 6 3 12 2" xfId="1681"/>
    <cellStyle name="Обычный 2 6 3 12 3" xfId="1682"/>
    <cellStyle name="Обычный 2 6 3 13" xfId="1683"/>
    <cellStyle name="Обычный 2 6 3 13 2" xfId="1684"/>
    <cellStyle name="Обычный 2 6 3 13 3" xfId="1685"/>
    <cellStyle name="Обычный 2 6 3 14" xfId="1686"/>
    <cellStyle name="Обычный 2 6 3 15" xfId="1687"/>
    <cellStyle name="Обычный 2 6 3 2" xfId="1688"/>
    <cellStyle name="Обычный 2 6 3 2 2" xfId="1689"/>
    <cellStyle name="Обычный 2 6 3 2 3" xfId="1690"/>
    <cellStyle name="Обычный 2 6 3 3" xfId="1691"/>
    <cellStyle name="Обычный 2 6 3 3 2" xfId="1692"/>
    <cellStyle name="Обычный 2 6 3 3 3" xfId="1693"/>
    <cellStyle name="Обычный 2 6 3 4" xfId="1694"/>
    <cellStyle name="Обычный 2 6 3 4 2" xfId="1695"/>
    <cellStyle name="Обычный 2 6 3 4 3" xfId="1696"/>
    <cellStyle name="Обычный 2 6 3 5" xfId="1697"/>
    <cellStyle name="Обычный 2 6 3 5 2" xfId="1698"/>
    <cellStyle name="Обычный 2 6 3 5 3" xfId="1699"/>
    <cellStyle name="Обычный 2 6 3 6" xfId="1700"/>
    <cellStyle name="Обычный 2 6 3 6 2" xfId="1701"/>
    <cellStyle name="Обычный 2 6 3 6 3" xfId="1702"/>
    <cellStyle name="Обычный 2 6 3 7" xfId="1703"/>
    <cellStyle name="Обычный 2 6 3 7 2" xfId="1704"/>
    <cellStyle name="Обычный 2 6 3 7 3" xfId="1705"/>
    <cellStyle name="Обычный 2 6 3 8" xfId="1706"/>
    <cellStyle name="Обычный 2 6 3 8 2" xfId="1707"/>
    <cellStyle name="Обычный 2 6 3 8 3" xfId="1708"/>
    <cellStyle name="Обычный 2 6 3 9" xfId="1709"/>
    <cellStyle name="Обычный 2 6 3 9 2" xfId="1710"/>
    <cellStyle name="Обычный 2 6 3 9 3" xfId="1711"/>
    <cellStyle name="Обычный 2 6 4" xfId="1712"/>
    <cellStyle name="Обычный 2 6 4 2" xfId="1713"/>
    <cellStyle name="Обычный 2 6 4 3" xfId="1714"/>
    <cellStyle name="Обычный 2 6 5" xfId="1715"/>
    <cellStyle name="Обычный 2 6 5 2" xfId="1716"/>
    <cellStyle name="Обычный 2 6 5 3" xfId="1717"/>
    <cellStyle name="Обычный 2 6 6" xfId="1718"/>
    <cellStyle name="Обычный 2 6 6 2" xfId="1719"/>
    <cellStyle name="Обычный 2 6 6 3" xfId="1720"/>
    <cellStyle name="Обычный 2 6 7" xfId="1721"/>
    <cellStyle name="Обычный 2 6 7 2" xfId="1722"/>
    <cellStyle name="Обычный 2 6 7 3" xfId="1723"/>
    <cellStyle name="Обычный 2 6 8" xfId="1724"/>
    <cellStyle name="Обычный 2 6 8 2" xfId="1725"/>
    <cellStyle name="Обычный 2 6 8 3" xfId="1726"/>
    <cellStyle name="Обычный 2 6 9" xfId="1727"/>
    <cellStyle name="Обычный 2 6 9 2" xfId="1728"/>
    <cellStyle name="Обычный 2 6 9 3" xfId="1729"/>
    <cellStyle name="Обычный 2 7" xfId="1730"/>
    <cellStyle name="Обычный 2 7 10" xfId="1731"/>
    <cellStyle name="Обычный 2 7 10 2" xfId="1732"/>
    <cellStyle name="Обычный 2 7 10 3" xfId="1733"/>
    <cellStyle name="Обычный 2 7 11" xfId="1734"/>
    <cellStyle name="Обычный 2 7 11 2" xfId="1735"/>
    <cellStyle name="Обычный 2 7 11 3" xfId="1736"/>
    <cellStyle name="Обычный 2 7 12" xfId="1737"/>
    <cellStyle name="Обычный 2 7 12 2" xfId="1738"/>
    <cellStyle name="Обычный 2 7 12 3" xfId="1739"/>
    <cellStyle name="Обычный 2 7 13" xfId="1740"/>
    <cellStyle name="Обычный 2 7 13 2" xfId="1741"/>
    <cellStyle name="Обычный 2 7 13 3" xfId="1742"/>
    <cellStyle name="Обычный 2 7 14" xfId="1743"/>
    <cellStyle name="Обычный 2 7 14 2" xfId="1744"/>
    <cellStyle name="Обычный 2 7 14 3" xfId="1745"/>
    <cellStyle name="Обычный 2 7 15" xfId="1746"/>
    <cellStyle name="Обычный 2 7 15 2" xfId="1747"/>
    <cellStyle name="Обычный 2 7 15 3" xfId="1748"/>
    <cellStyle name="Обычный 2 7 16" xfId="1749"/>
    <cellStyle name="Обычный 2 7 17" xfId="1750"/>
    <cellStyle name="Обычный 2 7 18" xfId="1751"/>
    <cellStyle name="Обычный 2 7 19" xfId="1752"/>
    <cellStyle name="Обычный 2 7 2" xfId="1753"/>
    <cellStyle name="Обычный 2 7 2 10" xfId="1754"/>
    <cellStyle name="Обычный 2 7 2 10 2" xfId="1755"/>
    <cellStyle name="Обычный 2 7 2 10 3" xfId="1756"/>
    <cellStyle name="Обычный 2 7 2 11" xfId="1757"/>
    <cellStyle name="Обычный 2 7 2 11 2" xfId="1758"/>
    <cellStyle name="Обычный 2 7 2 11 3" xfId="1759"/>
    <cellStyle name="Обычный 2 7 2 12" xfId="1760"/>
    <cellStyle name="Обычный 2 7 2 12 2" xfId="1761"/>
    <cellStyle name="Обычный 2 7 2 12 3" xfId="1762"/>
    <cellStyle name="Обычный 2 7 2 13" xfId="1763"/>
    <cellStyle name="Обычный 2 7 2 13 2" xfId="1764"/>
    <cellStyle name="Обычный 2 7 2 13 3" xfId="1765"/>
    <cellStyle name="Обычный 2 7 2 14" xfId="1766"/>
    <cellStyle name="Обычный 2 7 2 14 2" xfId="1767"/>
    <cellStyle name="Обычный 2 7 2 14 3" xfId="1768"/>
    <cellStyle name="Обычный 2 7 2 15" xfId="1769"/>
    <cellStyle name="Обычный 2 7 2 16" xfId="1770"/>
    <cellStyle name="Обычный 2 7 2 2" xfId="1771"/>
    <cellStyle name="Обычный 2 7 2 2 2" xfId="1772"/>
    <cellStyle name="Обычный 2 7 2 2 3" xfId="1773"/>
    <cellStyle name="Обычный 2 7 2 3" xfId="1774"/>
    <cellStyle name="Обычный 2 7 2 3 2" xfId="1775"/>
    <cellStyle name="Обычный 2 7 2 3 3" xfId="1776"/>
    <cellStyle name="Обычный 2 7 2 4" xfId="1777"/>
    <cellStyle name="Обычный 2 7 2 4 2" xfId="1778"/>
    <cellStyle name="Обычный 2 7 2 4 3" xfId="1779"/>
    <cellStyle name="Обычный 2 7 2 5" xfId="1780"/>
    <cellStyle name="Обычный 2 7 2 5 2" xfId="1781"/>
    <cellStyle name="Обычный 2 7 2 5 3" xfId="1782"/>
    <cellStyle name="Обычный 2 7 2 6" xfId="1783"/>
    <cellStyle name="Обычный 2 7 2 6 2" xfId="1784"/>
    <cellStyle name="Обычный 2 7 2 6 3" xfId="1785"/>
    <cellStyle name="Обычный 2 7 2 7" xfId="1786"/>
    <cellStyle name="Обычный 2 7 2 7 2" xfId="1787"/>
    <cellStyle name="Обычный 2 7 2 7 3" xfId="1788"/>
    <cellStyle name="Обычный 2 7 2 8" xfId="1789"/>
    <cellStyle name="Обычный 2 7 2 8 2" xfId="1790"/>
    <cellStyle name="Обычный 2 7 2 8 3" xfId="1791"/>
    <cellStyle name="Обычный 2 7 2 9" xfId="1792"/>
    <cellStyle name="Обычный 2 7 2 9 2" xfId="1793"/>
    <cellStyle name="Обычный 2 7 2 9 3" xfId="1794"/>
    <cellStyle name="Обычный 2 7 3" xfId="1795"/>
    <cellStyle name="Обычный 2 7 3 10" xfId="1796"/>
    <cellStyle name="Обычный 2 7 3 10 2" xfId="1797"/>
    <cellStyle name="Обычный 2 7 3 10 3" xfId="1798"/>
    <cellStyle name="Обычный 2 7 3 11" xfId="1799"/>
    <cellStyle name="Обычный 2 7 3 11 2" xfId="1800"/>
    <cellStyle name="Обычный 2 7 3 11 3" xfId="1801"/>
    <cellStyle name="Обычный 2 7 3 12" xfId="1802"/>
    <cellStyle name="Обычный 2 7 3 12 2" xfId="1803"/>
    <cellStyle name="Обычный 2 7 3 12 3" xfId="1804"/>
    <cellStyle name="Обычный 2 7 3 13" xfId="1805"/>
    <cellStyle name="Обычный 2 7 3 13 2" xfId="1806"/>
    <cellStyle name="Обычный 2 7 3 13 3" xfId="1807"/>
    <cellStyle name="Обычный 2 7 3 14" xfId="1808"/>
    <cellStyle name="Обычный 2 7 3 15" xfId="1809"/>
    <cellStyle name="Обычный 2 7 3 2" xfId="1810"/>
    <cellStyle name="Обычный 2 7 3 2 2" xfId="1811"/>
    <cellStyle name="Обычный 2 7 3 2 3" xfId="1812"/>
    <cellStyle name="Обычный 2 7 3 3" xfId="1813"/>
    <cellStyle name="Обычный 2 7 3 3 2" xfId="1814"/>
    <cellStyle name="Обычный 2 7 3 3 3" xfId="1815"/>
    <cellStyle name="Обычный 2 7 3 4" xfId="1816"/>
    <cellStyle name="Обычный 2 7 3 4 2" xfId="1817"/>
    <cellStyle name="Обычный 2 7 3 4 3" xfId="1818"/>
    <cellStyle name="Обычный 2 7 3 5" xfId="1819"/>
    <cellStyle name="Обычный 2 7 3 5 2" xfId="1820"/>
    <cellStyle name="Обычный 2 7 3 5 3" xfId="1821"/>
    <cellStyle name="Обычный 2 7 3 6" xfId="1822"/>
    <cellStyle name="Обычный 2 7 3 6 2" xfId="1823"/>
    <cellStyle name="Обычный 2 7 3 6 3" xfId="1824"/>
    <cellStyle name="Обычный 2 7 3 7" xfId="1825"/>
    <cellStyle name="Обычный 2 7 3 7 2" xfId="1826"/>
    <cellStyle name="Обычный 2 7 3 7 3" xfId="1827"/>
    <cellStyle name="Обычный 2 7 3 8" xfId="1828"/>
    <cellStyle name="Обычный 2 7 3 8 2" xfId="1829"/>
    <cellStyle name="Обычный 2 7 3 8 3" xfId="1830"/>
    <cellStyle name="Обычный 2 7 3 9" xfId="1831"/>
    <cellStyle name="Обычный 2 7 3 9 2" xfId="1832"/>
    <cellStyle name="Обычный 2 7 3 9 3" xfId="1833"/>
    <cellStyle name="Обычный 2 7 4" xfId="1834"/>
    <cellStyle name="Обычный 2 7 4 2" xfId="1835"/>
    <cellStyle name="Обычный 2 7 4 3" xfId="1836"/>
    <cellStyle name="Обычный 2 7 5" xfId="1837"/>
    <cellStyle name="Обычный 2 7 5 2" xfId="1838"/>
    <cellStyle name="Обычный 2 7 5 3" xfId="1839"/>
    <cellStyle name="Обычный 2 7 6" xfId="1840"/>
    <cellStyle name="Обычный 2 7 6 2" xfId="1841"/>
    <cellStyle name="Обычный 2 7 6 3" xfId="1842"/>
    <cellStyle name="Обычный 2 7 7" xfId="1843"/>
    <cellStyle name="Обычный 2 7 7 2" xfId="1844"/>
    <cellStyle name="Обычный 2 7 7 3" xfId="1845"/>
    <cellStyle name="Обычный 2 7 8" xfId="1846"/>
    <cellStyle name="Обычный 2 7 8 2" xfId="1847"/>
    <cellStyle name="Обычный 2 7 8 3" xfId="1848"/>
    <cellStyle name="Обычный 2 7 9" xfId="1849"/>
    <cellStyle name="Обычный 2 7 9 2" xfId="1850"/>
    <cellStyle name="Обычный 2 7 9 3" xfId="1851"/>
    <cellStyle name="Обычный 2 8" xfId="1852"/>
    <cellStyle name="Обычный 2 8 10" xfId="1853"/>
    <cellStyle name="Обычный 2 8 10 2" xfId="1854"/>
    <cellStyle name="Обычный 2 8 10 3" xfId="1855"/>
    <cellStyle name="Обычный 2 8 11" xfId="1856"/>
    <cellStyle name="Обычный 2 8 11 2" xfId="1857"/>
    <cellStyle name="Обычный 2 8 11 3" xfId="1858"/>
    <cellStyle name="Обычный 2 8 12" xfId="1859"/>
    <cellStyle name="Обычный 2 8 12 2" xfId="1860"/>
    <cellStyle name="Обычный 2 8 12 3" xfId="1861"/>
    <cellStyle name="Обычный 2 8 13" xfId="1862"/>
    <cellStyle name="Обычный 2 8 13 2" xfId="1863"/>
    <cellStyle name="Обычный 2 8 13 3" xfId="1864"/>
    <cellStyle name="Обычный 2 8 14" xfId="1865"/>
    <cellStyle name="Обычный 2 8 14 2" xfId="1866"/>
    <cellStyle name="Обычный 2 8 14 3" xfId="1867"/>
    <cellStyle name="Обычный 2 8 15" xfId="1868"/>
    <cellStyle name="Обычный 2 8 15 2" xfId="1869"/>
    <cellStyle name="Обычный 2 8 15 3" xfId="1870"/>
    <cellStyle name="Обычный 2 8 16" xfId="1871"/>
    <cellStyle name="Обычный 2 8 17" xfId="1872"/>
    <cellStyle name="Обычный 2 8 18" xfId="1873"/>
    <cellStyle name="Обычный 2 8 19" xfId="1874"/>
    <cellStyle name="Обычный 2 8 2" xfId="1875"/>
    <cellStyle name="Обычный 2 8 2 10" xfId="1876"/>
    <cellStyle name="Обычный 2 8 2 10 2" xfId="1877"/>
    <cellStyle name="Обычный 2 8 2 10 3" xfId="1878"/>
    <cellStyle name="Обычный 2 8 2 11" xfId="1879"/>
    <cellStyle name="Обычный 2 8 2 11 2" xfId="1880"/>
    <cellStyle name="Обычный 2 8 2 11 3" xfId="1881"/>
    <cellStyle name="Обычный 2 8 2 12" xfId="1882"/>
    <cellStyle name="Обычный 2 8 2 12 2" xfId="1883"/>
    <cellStyle name="Обычный 2 8 2 12 3" xfId="1884"/>
    <cellStyle name="Обычный 2 8 2 13" xfId="1885"/>
    <cellStyle name="Обычный 2 8 2 13 2" xfId="1886"/>
    <cellStyle name="Обычный 2 8 2 13 3" xfId="1887"/>
    <cellStyle name="Обычный 2 8 2 14" xfId="1888"/>
    <cellStyle name="Обычный 2 8 2 14 2" xfId="1889"/>
    <cellStyle name="Обычный 2 8 2 14 3" xfId="1890"/>
    <cellStyle name="Обычный 2 8 2 15" xfId="1891"/>
    <cellStyle name="Обычный 2 8 2 16" xfId="1892"/>
    <cellStyle name="Обычный 2 8 2 2" xfId="1893"/>
    <cellStyle name="Обычный 2 8 2 2 2" xfId="1894"/>
    <cellStyle name="Обычный 2 8 2 2 3" xfId="1895"/>
    <cellStyle name="Обычный 2 8 2 3" xfId="1896"/>
    <cellStyle name="Обычный 2 8 2 3 2" xfId="1897"/>
    <cellStyle name="Обычный 2 8 2 3 3" xfId="1898"/>
    <cellStyle name="Обычный 2 8 2 4" xfId="1899"/>
    <cellStyle name="Обычный 2 8 2 4 2" xfId="1900"/>
    <cellStyle name="Обычный 2 8 2 4 3" xfId="1901"/>
    <cellStyle name="Обычный 2 8 2 5" xfId="1902"/>
    <cellStyle name="Обычный 2 8 2 5 2" xfId="1903"/>
    <cellStyle name="Обычный 2 8 2 5 3" xfId="1904"/>
    <cellStyle name="Обычный 2 8 2 6" xfId="1905"/>
    <cellStyle name="Обычный 2 8 2 6 2" xfId="1906"/>
    <cellStyle name="Обычный 2 8 2 6 3" xfId="1907"/>
    <cellStyle name="Обычный 2 8 2 7" xfId="1908"/>
    <cellStyle name="Обычный 2 8 2 7 2" xfId="1909"/>
    <cellStyle name="Обычный 2 8 2 7 3" xfId="1910"/>
    <cellStyle name="Обычный 2 8 2 8" xfId="1911"/>
    <cellStyle name="Обычный 2 8 2 8 2" xfId="1912"/>
    <cellStyle name="Обычный 2 8 2 8 3" xfId="1913"/>
    <cellStyle name="Обычный 2 8 2 9" xfId="1914"/>
    <cellStyle name="Обычный 2 8 2 9 2" xfId="1915"/>
    <cellStyle name="Обычный 2 8 2 9 3" xfId="1916"/>
    <cellStyle name="Обычный 2 8 3" xfId="1917"/>
    <cellStyle name="Обычный 2 8 3 10" xfId="1918"/>
    <cellStyle name="Обычный 2 8 3 10 2" xfId="1919"/>
    <cellStyle name="Обычный 2 8 3 10 3" xfId="1920"/>
    <cellStyle name="Обычный 2 8 3 11" xfId="1921"/>
    <cellStyle name="Обычный 2 8 3 11 2" xfId="1922"/>
    <cellStyle name="Обычный 2 8 3 11 3" xfId="1923"/>
    <cellStyle name="Обычный 2 8 3 12" xfId="1924"/>
    <cellStyle name="Обычный 2 8 3 12 2" xfId="1925"/>
    <cellStyle name="Обычный 2 8 3 12 3" xfId="1926"/>
    <cellStyle name="Обычный 2 8 3 13" xfId="1927"/>
    <cellStyle name="Обычный 2 8 3 13 2" xfId="1928"/>
    <cellStyle name="Обычный 2 8 3 13 3" xfId="1929"/>
    <cellStyle name="Обычный 2 8 3 14" xfId="1930"/>
    <cellStyle name="Обычный 2 8 3 15" xfId="1931"/>
    <cellStyle name="Обычный 2 8 3 2" xfId="1932"/>
    <cellStyle name="Обычный 2 8 3 2 2" xfId="1933"/>
    <cellStyle name="Обычный 2 8 3 2 3" xfId="1934"/>
    <cellStyle name="Обычный 2 8 3 3" xfId="1935"/>
    <cellStyle name="Обычный 2 8 3 3 2" xfId="1936"/>
    <cellStyle name="Обычный 2 8 3 3 3" xfId="1937"/>
    <cellStyle name="Обычный 2 8 3 4" xfId="1938"/>
    <cellStyle name="Обычный 2 8 3 4 2" xfId="1939"/>
    <cellStyle name="Обычный 2 8 3 4 3" xfId="1940"/>
    <cellStyle name="Обычный 2 8 3 5" xfId="1941"/>
    <cellStyle name="Обычный 2 8 3 5 2" xfId="1942"/>
    <cellStyle name="Обычный 2 8 3 5 3" xfId="1943"/>
    <cellStyle name="Обычный 2 8 3 6" xfId="1944"/>
    <cellStyle name="Обычный 2 8 3 6 2" xfId="1945"/>
    <cellStyle name="Обычный 2 8 3 6 3" xfId="1946"/>
    <cellStyle name="Обычный 2 8 3 7" xfId="1947"/>
    <cellStyle name="Обычный 2 8 3 7 2" xfId="1948"/>
    <cellStyle name="Обычный 2 8 3 7 3" xfId="1949"/>
    <cellStyle name="Обычный 2 8 3 8" xfId="1950"/>
    <cellStyle name="Обычный 2 8 3 8 2" xfId="1951"/>
    <cellStyle name="Обычный 2 8 3 8 3" xfId="1952"/>
    <cellStyle name="Обычный 2 8 3 9" xfId="1953"/>
    <cellStyle name="Обычный 2 8 3 9 2" xfId="1954"/>
    <cellStyle name="Обычный 2 8 3 9 3" xfId="1955"/>
    <cellStyle name="Обычный 2 8 4" xfId="1956"/>
    <cellStyle name="Обычный 2 8 4 2" xfId="1957"/>
    <cellStyle name="Обычный 2 8 4 3" xfId="1958"/>
    <cellStyle name="Обычный 2 8 5" xfId="1959"/>
    <cellStyle name="Обычный 2 8 5 2" xfId="1960"/>
    <cellStyle name="Обычный 2 8 5 3" xfId="1961"/>
    <cellStyle name="Обычный 2 8 6" xfId="1962"/>
    <cellStyle name="Обычный 2 8 6 2" xfId="1963"/>
    <cellStyle name="Обычный 2 8 6 3" xfId="1964"/>
    <cellStyle name="Обычный 2 8 7" xfId="1965"/>
    <cellStyle name="Обычный 2 8 7 2" xfId="1966"/>
    <cellStyle name="Обычный 2 8 7 3" xfId="1967"/>
    <cellStyle name="Обычный 2 8 8" xfId="1968"/>
    <cellStyle name="Обычный 2 8 8 2" xfId="1969"/>
    <cellStyle name="Обычный 2 8 8 3" xfId="1970"/>
    <cellStyle name="Обычный 2 8 9" xfId="1971"/>
    <cellStyle name="Обычный 2 8 9 2" xfId="1972"/>
    <cellStyle name="Обычный 2 8 9 3" xfId="1973"/>
    <cellStyle name="Обычный 2 9" xfId="1974"/>
    <cellStyle name="Обычный 2 9 10" xfId="1975"/>
    <cellStyle name="Обычный 2 9 10 2" xfId="1976"/>
    <cellStyle name="Обычный 2 9 10 3" xfId="1977"/>
    <cellStyle name="Обычный 2 9 11" xfId="1978"/>
    <cellStyle name="Обычный 2 9 11 2" xfId="1979"/>
    <cellStyle name="Обычный 2 9 11 3" xfId="1980"/>
    <cellStyle name="Обычный 2 9 12" xfId="1981"/>
    <cellStyle name="Обычный 2 9 12 2" xfId="1982"/>
    <cellStyle name="Обычный 2 9 12 3" xfId="1983"/>
    <cellStyle name="Обычный 2 9 13" xfId="1984"/>
    <cellStyle name="Обычный 2 9 13 2" xfId="1985"/>
    <cellStyle name="Обычный 2 9 13 3" xfId="1986"/>
    <cellStyle name="Обычный 2 9 14" xfId="1987"/>
    <cellStyle name="Обычный 2 9 14 2" xfId="1988"/>
    <cellStyle name="Обычный 2 9 14 3" xfId="1989"/>
    <cellStyle name="Обычный 2 9 15" xfId="1990"/>
    <cellStyle name="Обычный 2 9 15 2" xfId="1991"/>
    <cellStyle name="Обычный 2 9 15 3" xfId="1992"/>
    <cellStyle name="Обычный 2 9 16" xfId="1993"/>
    <cellStyle name="Обычный 2 9 17" xfId="1994"/>
    <cellStyle name="Обычный 2 9 18" xfId="1995"/>
    <cellStyle name="Обычный 2 9 19" xfId="1996"/>
    <cellStyle name="Обычный 2 9 2" xfId="1997"/>
    <cellStyle name="Обычный 2 9 2 10" xfId="1998"/>
    <cellStyle name="Обычный 2 9 2 10 2" xfId="1999"/>
    <cellStyle name="Обычный 2 9 2 10 3" xfId="2000"/>
    <cellStyle name="Обычный 2 9 2 11" xfId="2001"/>
    <cellStyle name="Обычный 2 9 2 11 2" xfId="2002"/>
    <cellStyle name="Обычный 2 9 2 11 3" xfId="2003"/>
    <cellStyle name="Обычный 2 9 2 12" xfId="2004"/>
    <cellStyle name="Обычный 2 9 2 12 2" xfId="2005"/>
    <cellStyle name="Обычный 2 9 2 12 3" xfId="2006"/>
    <cellStyle name="Обычный 2 9 2 13" xfId="2007"/>
    <cellStyle name="Обычный 2 9 2 13 2" xfId="2008"/>
    <cellStyle name="Обычный 2 9 2 13 3" xfId="2009"/>
    <cellStyle name="Обычный 2 9 2 14" xfId="2010"/>
    <cellStyle name="Обычный 2 9 2 14 2" xfId="2011"/>
    <cellStyle name="Обычный 2 9 2 14 3" xfId="2012"/>
    <cellStyle name="Обычный 2 9 2 15" xfId="2013"/>
    <cellStyle name="Обычный 2 9 2 16" xfId="2014"/>
    <cellStyle name="Обычный 2 9 2 2" xfId="2015"/>
    <cellStyle name="Обычный 2 9 2 2 2" xfId="2016"/>
    <cellStyle name="Обычный 2 9 2 2 3" xfId="2017"/>
    <cellStyle name="Обычный 2 9 2 3" xfId="2018"/>
    <cellStyle name="Обычный 2 9 2 3 2" xfId="2019"/>
    <cellStyle name="Обычный 2 9 2 3 3" xfId="2020"/>
    <cellStyle name="Обычный 2 9 2 4" xfId="2021"/>
    <cellStyle name="Обычный 2 9 2 4 2" xfId="2022"/>
    <cellStyle name="Обычный 2 9 2 4 3" xfId="2023"/>
    <cellStyle name="Обычный 2 9 2 5" xfId="2024"/>
    <cellStyle name="Обычный 2 9 2 5 2" xfId="2025"/>
    <cellStyle name="Обычный 2 9 2 5 3" xfId="2026"/>
    <cellStyle name="Обычный 2 9 2 6" xfId="2027"/>
    <cellStyle name="Обычный 2 9 2 6 2" xfId="2028"/>
    <cellStyle name="Обычный 2 9 2 6 3" xfId="2029"/>
    <cellStyle name="Обычный 2 9 2 7" xfId="2030"/>
    <cellStyle name="Обычный 2 9 2 7 2" xfId="2031"/>
    <cellStyle name="Обычный 2 9 2 7 3" xfId="2032"/>
    <cellStyle name="Обычный 2 9 2 8" xfId="2033"/>
    <cellStyle name="Обычный 2 9 2 8 2" xfId="2034"/>
    <cellStyle name="Обычный 2 9 2 8 3" xfId="2035"/>
    <cellStyle name="Обычный 2 9 2 9" xfId="2036"/>
    <cellStyle name="Обычный 2 9 2 9 2" xfId="2037"/>
    <cellStyle name="Обычный 2 9 2 9 3" xfId="2038"/>
    <cellStyle name="Обычный 2 9 3" xfId="2039"/>
    <cellStyle name="Обычный 2 9 3 10" xfId="2040"/>
    <cellStyle name="Обычный 2 9 3 10 2" xfId="2041"/>
    <cellStyle name="Обычный 2 9 3 10 3" xfId="2042"/>
    <cellStyle name="Обычный 2 9 3 11" xfId="2043"/>
    <cellStyle name="Обычный 2 9 3 11 2" xfId="2044"/>
    <cellStyle name="Обычный 2 9 3 11 3" xfId="2045"/>
    <cellStyle name="Обычный 2 9 3 12" xfId="2046"/>
    <cellStyle name="Обычный 2 9 3 12 2" xfId="2047"/>
    <cellStyle name="Обычный 2 9 3 12 3" xfId="2048"/>
    <cellStyle name="Обычный 2 9 3 13" xfId="2049"/>
    <cellStyle name="Обычный 2 9 3 13 2" xfId="2050"/>
    <cellStyle name="Обычный 2 9 3 13 3" xfId="2051"/>
    <cellStyle name="Обычный 2 9 3 14" xfId="2052"/>
    <cellStyle name="Обычный 2 9 3 15" xfId="2053"/>
    <cellStyle name="Обычный 2 9 3 2" xfId="2054"/>
    <cellStyle name="Обычный 2 9 3 2 2" xfId="2055"/>
    <cellStyle name="Обычный 2 9 3 2 3" xfId="2056"/>
    <cellStyle name="Обычный 2 9 3 3" xfId="2057"/>
    <cellStyle name="Обычный 2 9 3 3 2" xfId="2058"/>
    <cellStyle name="Обычный 2 9 3 3 3" xfId="2059"/>
    <cellStyle name="Обычный 2 9 3 4" xfId="2060"/>
    <cellStyle name="Обычный 2 9 3 4 2" xfId="2061"/>
    <cellStyle name="Обычный 2 9 3 4 3" xfId="2062"/>
    <cellStyle name="Обычный 2 9 3 5" xfId="2063"/>
    <cellStyle name="Обычный 2 9 3 5 2" xfId="2064"/>
    <cellStyle name="Обычный 2 9 3 5 3" xfId="2065"/>
    <cellStyle name="Обычный 2 9 3 6" xfId="2066"/>
    <cellStyle name="Обычный 2 9 3 6 2" xfId="2067"/>
    <cellStyle name="Обычный 2 9 3 6 3" xfId="2068"/>
    <cellStyle name="Обычный 2 9 3 7" xfId="2069"/>
    <cellStyle name="Обычный 2 9 3 7 2" xfId="2070"/>
    <cellStyle name="Обычный 2 9 3 7 3" xfId="2071"/>
    <cellStyle name="Обычный 2 9 3 8" xfId="2072"/>
    <cellStyle name="Обычный 2 9 3 8 2" xfId="2073"/>
    <cellStyle name="Обычный 2 9 3 8 3" xfId="2074"/>
    <cellStyle name="Обычный 2 9 3 9" xfId="2075"/>
    <cellStyle name="Обычный 2 9 3 9 2" xfId="2076"/>
    <cellStyle name="Обычный 2 9 3 9 3" xfId="2077"/>
    <cellStyle name="Обычный 2 9 4" xfId="2078"/>
    <cellStyle name="Обычный 2 9 4 2" xfId="2079"/>
    <cellStyle name="Обычный 2 9 4 3" xfId="2080"/>
    <cellStyle name="Обычный 2 9 5" xfId="2081"/>
    <cellStyle name="Обычный 2 9 5 2" xfId="2082"/>
    <cellStyle name="Обычный 2 9 5 3" xfId="2083"/>
    <cellStyle name="Обычный 2 9 6" xfId="2084"/>
    <cellStyle name="Обычный 2 9 6 2" xfId="2085"/>
    <cellStyle name="Обычный 2 9 6 3" xfId="2086"/>
    <cellStyle name="Обычный 2 9 7" xfId="2087"/>
    <cellStyle name="Обычный 2 9 7 2" xfId="2088"/>
    <cellStyle name="Обычный 2 9 7 3" xfId="2089"/>
    <cellStyle name="Обычный 2 9 8" xfId="2090"/>
    <cellStyle name="Обычный 2 9 8 2" xfId="2091"/>
    <cellStyle name="Обычный 2 9 8 3" xfId="2092"/>
    <cellStyle name="Обычный 2 9 9" xfId="2093"/>
    <cellStyle name="Обычный 2 9 9 2" xfId="2094"/>
    <cellStyle name="Обычный 2 9 9 3" xfId="2095"/>
    <cellStyle name="Обычный 20" xfId="2096"/>
    <cellStyle name="Обычный 21" xfId="2097"/>
    <cellStyle name="Обычный 22" xfId="2098"/>
    <cellStyle name="Обычный 23" xfId="2099"/>
    <cellStyle name="Обычный 24" xfId="2100"/>
    <cellStyle name="Обычный 25" xfId="2101"/>
    <cellStyle name="Обычный 26" xfId="2102"/>
    <cellStyle name="Обычный 27" xfId="2103"/>
    <cellStyle name="Обычный 28" xfId="2104"/>
    <cellStyle name="Обычный 29" xfId="2105"/>
    <cellStyle name="Обычный 3" xfId="2106"/>
    <cellStyle name="Обычный 3 10" xfId="2107"/>
    <cellStyle name="Обычный 3 10 2" xfId="2108"/>
    <cellStyle name="Обычный 3 10 3" xfId="2109"/>
    <cellStyle name="Обычный 3 11" xfId="2110"/>
    <cellStyle name="Обычный 3 11 2" xfId="2111"/>
    <cellStyle name="Обычный 3 11 3" xfId="2112"/>
    <cellStyle name="Обычный 3 12" xfId="2113"/>
    <cellStyle name="Обычный 3 12 2" xfId="2114"/>
    <cellStyle name="Обычный 3 12 3" xfId="2115"/>
    <cellStyle name="Обычный 3 13" xfId="2116"/>
    <cellStyle name="Обычный 3 13 2" xfId="2117"/>
    <cellStyle name="Обычный 3 13 3" xfId="2118"/>
    <cellStyle name="Обычный 3 14" xfId="2119"/>
    <cellStyle name="Обычный 3 14 2" xfId="2120"/>
    <cellStyle name="Обычный 3 14 3" xfId="2121"/>
    <cellStyle name="Обычный 3 15" xfId="2122"/>
    <cellStyle name="Обычный 3 15 2" xfId="2123"/>
    <cellStyle name="Обычный 3 15 3" xfId="2124"/>
    <cellStyle name="Обычный 3 16" xfId="2125"/>
    <cellStyle name="Обычный 3 17" xfId="2126"/>
    <cellStyle name="Обычный 3 18" xfId="2127"/>
    <cellStyle name="Обычный 3 19" xfId="2128"/>
    <cellStyle name="Обычный 3 2" xfId="2129"/>
    <cellStyle name="Обычный 3 2 10" xfId="2130"/>
    <cellStyle name="Обычный 3 2 10 2" xfId="2131"/>
    <cellStyle name="Обычный 3 2 10 3" xfId="2132"/>
    <cellStyle name="Обычный 3 2 11" xfId="2133"/>
    <cellStyle name="Обычный 3 2 11 2" xfId="2134"/>
    <cellStyle name="Обычный 3 2 11 3" xfId="2135"/>
    <cellStyle name="Обычный 3 2 12" xfId="2136"/>
    <cellStyle name="Обычный 3 2 12 2" xfId="2137"/>
    <cellStyle name="Обычный 3 2 12 3" xfId="2138"/>
    <cellStyle name="Обычный 3 2 13" xfId="2139"/>
    <cellStyle name="Обычный 3 2 13 2" xfId="2140"/>
    <cellStyle name="Обычный 3 2 13 3" xfId="2141"/>
    <cellStyle name="Обычный 3 2 14" xfId="2142"/>
    <cellStyle name="Обычный 3 2 14 2" xfId="2143"/>
    <cellStyle name="Обычный 3 2 14 3" xfId="2144"/>
    <cellStyle name="Обычный 3 2 15" xfId="2145"/>
    <cellStyle name="Обычный 3 2 16" xfId="2146"/>
    <cellStyle name="Обычный 3 2 17" xfId="2147"/>
    <cellStyle name="Обычный 3 2 2" xfId="2148"/>
    <cellStyle name="Обычный 3 2 2 2" xfId="2149"/>
    <cellStyle name="Обычный 3 2 2 3" xfId="2150"/>
    <cellStyle name="Обычный 3 2 3" xfId="2151"/>
    <cellStyle name="Обычный 3 2 3 2" xfId="2152"/>
    <cellStyle name="Обычный 3 2 3 3" xfId="2153"/>
    <cellStyle name="Обычный 3 2 4" xfId="2154"/>
    <cellStyle name="Обычный 3 2 4 2" xfId="2155"/>
    <cellStyle name="Обычный 3 2 4 3" xfId="2156"/>
    <cellStyle name="Обычный 3 2 5" xfId="2157"/>
    <cellStyle name="Обычный 3 2 5 2" xfId="2158"/>
    <cellStyle name="Обычный 3 2 5 3" xfId="2159"/>
    <cellStyle name="Обычный 3 2 6" xfId="2160"/>
    <cellStyle name="Обычный 3 2 6 2" xfId="2161"/>
    <cellStyle name="Обычный 3 2 6 3" xfId="2162"/>
    <cellStyle name="Обычный 3 2 7" xfId="2163"/>
    <cellStyle name="Обычный 3 2 7 2" xfId="2164"/>
    <cellStyle name="Обычный 3 2 7 3" xfId="2165"/>
    <cellStyle name="Обычный 3 2 8" xfId="2166"/>
    <cellStyle name="Обычный 3 2 8 2" xfId="2167"/>
    <cellStyle name="Обычный 3 2 8 3" xfId="2168"/>
    <cellStyle name="Обычный 3 2 9" xfId="2169"/>
    <cellStyle name="Обычный 3 2 9 2" xfId="2170"/>
    <cellStyle name="Обычный 3 2 9 3" xfId="2171"/>
    <cellStyle name="Обычный 3 3" xfId="2172"/>
    <cellStyle name="Обычный 3 3 10" xfId="2173"/>
    <cellStyle name="Обычный 3 3 10 2" xfId="2174"/>
    <cellStyle name="Обычный 3 3 10 3" xfId="2175"/>
    <cellStyle name="Обычный 3 3 11" xfId="2176"/>
    <cellStyle name="Обычный 3 3 11 2" xfId="2177"/>
    <cellStyle name="Обычный 3 3 11 3" xfId="2178"/>
    <cellStyle name="Обычный 3 3 12" xfId="2179"/>
    <cellStyle name="Обычный 3 3 12 2" xfId="2180"/>
    <cellStyle name="Обычный 3 3 12 3" xfId="2181"/>
    <cellStyle name="Обычный 3 3 13" xfId="2182"/>
    <cellStyle name="Обычный 3 3 13 2" xfId="2183"/>
    <cellStyle name="Обычный 3 3 13 3" xfId="2184"/>
    <cellStyle name="Обычный 3 3 14" xfId="2185"/>
    <cellStyle name="Обычный 3 3 15" xfId="2186"/>
    <cellStyle name="Обычный 3 3 2" xfId="2187"/>
    <cellStyle name="Обычный 3 3 2 2" xfId="2188"/>
    <cellStyle name="Обычный 3 3 2 3" xfId="2189"/>
    <cellStyle name="Обычный 3 3 3" xfId="2190"/>
    <cellStyle name="Обычный 3 3 3 2" xfId="2191"/>
    <cellStyle name="Обычный 3 3 3 3" xfId="2192"/>
    <cellStyle name="Обычный 3 3 4" xfId="2193"/>
    <cellStyle name="Обычный 3 3 4 2" xfId="2194"/>
    <cellStyle name="Обычный 3 3 4 3" xfId="2195"/>
    <cellStyle name="Обычный 3 3 5" xfId="2196"/>
    <cellStyle name="Обычный 3 3 5 2" xfId="2197"/>
    <cellStyle name="Обычный 3 3 5 3" xfId="2198"/>
    <cellStyle name="Обычный 3 3 6" xfId="2199"/>
    <cellStyle name="Обычный 3 3 6 2" xfId="2200"/>
    <cellStyle name="Обычный 3 3 6 3" xfId="2201"/>
    <cellStyle name="Обычный 3 3 7" xfId="2202"/>
    <cellStyle name="Обычный 3 3 7 2" xfId="2203"/>
    <cellStyle name="Обычный 3 3 7 3" xfId="2204"/>
    <cellStyle name="Обычный 3 3 8" xfId="2205"/>
    <cellStyle name="Обычный 3 3 8 2" xfId="2206"/>
    <cellStyle name="Обычный 3 3 8 3" xfId="2207"/>
    <cellStyle name="Обычный 3 3 9" xfId="2208"/>
    <cellStyle name="Обычный 3 3 9 2" xfId="2209"/>
    <cellStyle name="Обычный 3 3 9 3" xfId="2210"/>
    <cellStyle name="Обычный 3 4" xfId="2211"/>
    <cellStyle name="Обычный 3 4 2" xfId="2212"/>
    <cellStyle name="Обычный 3 4 3" xfId="2213"/>
    <cellStyle name="Обычный 3 5" xfId="2214"/>
    <cellStyle name="Обычный 3 5 2" xfId="2215"/>
    <cellStyle name="Обычный 3 5 3" xfId="2216"/>
    <cellStyle name="Обычный 3 6" xfId="2217"/>
    <cellStyle name="Обычный 3 6 2" xfId="2218"/>
    <cellStyle name="Обычный 3 6 3" xfId="2219"/>
    <cellStyle name="Обычный 3 7" xfId="2220"/>
    <cellStyle name="Обычный 3 7 2" xfId="2221"/>
    <cellStyle name="Обычный 3 7 3" xfId="2222"/>
    <cellStyle name="Обычный 3 8" xfId="2223"/>
    <cellStyle name="Обычный 3 8 2" xfId="2224"/>
    <cellStyle name="Обычный 3 8 3" xfId="2225"/>
    <cellStyle name="Обычный 3 9" xfId="2226"/>
    <cellStyle name="Обычный 3 9 2" xfId="2227"/>
    <cellStyle name="Обычный 3 9 3" xfId="2228"/>
    <cellStyle name="Обычный 30" xfId="2229"/>
    <cellStyle name="Обычный 31" xfId="2230"/>
    <cellStyle name="Обычный 32" xfId="2231"/>
    <cellStyle name="Обычный 33" xfId="2232"/>
    <cellStyle name="Обычный 34" xfId="2233"/>
    <cellStyle name="Обычный 35" xfId="2234"/>
    <cellStyle name="Обычный 36" xfId="2235"/>
    <cellStyle name="Обычный 37" xfId="2236"/>
    <cellStyle name="Обычный 38" xfId="2237"/>
    <cellStyle name="Обычный 39" xfId="2238"/>
    <cellStyle name="Обычный 4" xfId="2239"/>
    <cellStyle name="Обычный 4 10" xfId="2240"/>
    <cellStyle name="Обычный 4 10 2" xfId="2241"/>
    <cellStyle name="Обычный 4 10 3" xfId="2242"/>
    <cellStyle name="Обычный 4 11" xfId="2243"/>
    <cellStyle name="Обычный 4 11 2" xfId="2244"/>
    <cellStyle name="Обычный 4 11 3" xfId="2245"/>
    <cellStyle name="Обычный 4 12" xfId="2246"/>
    <cellStyle name="Обычный 4 12 2" xfId="2247"/>
    <cellStyle name="Обычный 4 12 3" xfId="2248"/>
    <cellStyle name="Обычный 4 13" xfId="2249"/>
    <cellStyle name="Обычный 4 13 2" xfId="2250"/>
    <cellStyle name="Обычный 4 13 3" xfId="2251"/>
    <cellStyle name="Обычный 4 14" xfId="2252"/>
    <cellStyle name="Обычный 4 14 2" xfId="2253"/>
    <cellStyle name="Обычный 4 14 3" xfId="2254"/>
    <cellStyle name="Обычный 4 15" xfId="2255"/>
    <cellStyle name="Обычный 4 15 2" xfId="2256"/>
    <cellStyle name="Обычный 4 15 3" xfId="2257"/>
    <cellStyle name="Обычный 4 16" xfId="2258"/>
    <cellStyle name="Обычный 4 17" xfId="2259"/>
    <cellStyle name="Обычный 4 18" xfId="2260"/>
    <cellStyle name="Обычный 4 19" xfId="2261"/>
    <cellStyle name="Обычный 4 2" xfId="2262"/>
    <cellStyle name="Обычный 4 2 10" xfId="2263"/>
    <cellStyle name="Обычный 4 2 10 2" xfId="2264"/>
    <cellStyle name="Обычный 4 2 10 3" xfId="2265"/>
    <cellStyle name="Обычный 4 2 11" xfId="2266"/>
    <cellStyle name="Обычный 4 2 11 2" xfId="2267"/>
    <cellStyle name="Обычный 4 2 11 3" xfId="2268"/>
    <cellStyle name="Обычный 4 2 12" xfId="2269"/>
    <cellStyle name="Обычный 4 2 12 2" xfId="2270"/>
    <cellStyle name="Обычный 4 2 12 3" xfId="2271"/>
    <cellStyle name="Обычный 4 2 13" xfId="2272"/>
    <cellStyle name="Обычный 4 2 13 2" xfId="2273"/>
    <cellStyle name="Обычный 4 2 13 3" xfId="2274"/>
    <cellStyle name="Обычный 4 2 14" xfId="2275"/>
    <cellStyle name="Обычный 4 2 14 2" xfId="2276"/>
    <cellStyle name="Обычный 4 2 14 3" xfId="2277"/>
    <cellStyle name="Обычный 4 2 15" xfId="2278"/>
    <cellStyle name="Обычный 4 2 16" xfId="2279"/>
    <cellStyle name="Обычный 4 2 2" xfId="2280"/>
    <cellStyle name="Обычный 4 2 2 2" xfId="2281"/>
    <cellStyle name="Обычный 4 2 2 3" xfId="2282"/>
    <cellStyle name="Обычный 4 2 3" xfId="2283"/>
    <cellStyle name="Обычный 4 2 3 2" xfId="2284"/>
    <cellStyle name="Обычный 4 2 3 3" xfId="2285"/>
    <cellStyle name="Обычный 4 2 4" xfId="2286"/>
    <cellStyle name="Обычный 4 2 4 2" xfId="2287"/>
    <cellStyle name="Обычный 4 2 4 3" xfId="2288"/>
    <cellStyle name="Обычный 4 2 5" xfId="2289"/>
    <cellStyle name="Обычный 4 2 5 2" xfId="2290"/>
    <cellStyle name="Обычный 4 2 5 3" xfId="2291"/>
    <cellStyle name="Обычный 4 2 6" xfId="2292"/>
    <cellStyle name="Обычный 4 2 6 2" xfId="2293"/>
    <cellStyle name="Обычный 4 2 6 3" xfId="2294"/>
    <cellStyle name="Обычный 4 2 7" xfId="2295"/>
    <cellStyle name="Обычный 4 2 7 2" xfId="2296"/>
    <cellStyle name="Обычный 4 2 7 3" xfId="2297"/>
    <cellStyle name="Обычный 4 2 8" xfId="2298"/>
    <cellStyle name="Обычный 4 2 8 2" xfId="2299"/>
    <cellStyle name="Обычный 4 2 8 3" xfId="2300"/>
    <cellStyle name="Обычный 4 2 9" xfId="2301"/>
    <cellStyle name="Обычный 4 2 9 2" xfId="2302"/>
    <cellStyle name="Обычный 4 2 9 3" xfId="2303"/>
    <cellStyle name="Обычный 4 3" xfId="2304"/>
    <cellStyle name="Обычный 4 3 10" xfId="2305"/>
    <cellStyle name="Обычный 4 3 10 2" xfId="2306"/>
    <cellStyle name="Обычный 4 3 10 3" xfId="2307"/>
    <cellStyle name="Обычный 4 3 11" xfId="2308"/>
    <cellStyle name="Обычный 4 3 11 2" xfId="2309"/>
    <cellStyle name="Обычный 4 3 11 3" xfId="2310"/>
    <cellStyle name="Обычный 4 3 12" xfId="2311"/>
    <cellStyle name="Обычный 4 3 12 2" xfId="2312"/>
    <cellStyle name="Обычный 4 3 12 3" xfId="2313"/>
    <cellStyle name="Обычный 4 3 13" xfId="2314"/>
    <cellStyle name="Обычный 4 3 13 2" xfId="2315"/>
    <cellStyle name="Обычный 4 3 13 3" xfId="2316"/>
    <cellStyle name="Обычный 4 3 14" xfId="2317"/>
    <cellStyle name="Обычный 4 3 15" xfId="2318"/>
    <cellStyle name="Обычный 4 3 2" xfId="2319"/>
    <cellStyle name="Обычный 4 3 2 2" xfId="2320"/>
    <cellStyle name="Обычный 4 3 2 3" xfId="2321"/>
    <cellStyle name="Обычный 4 3 3" xfId="2322"/>
    <cellStyle name="Обычный 4 3 3 2" xfId="2323"/>
    <cellStyle name="Обычный 4 3 3 3" xfId="2324"/>
    <cellStyle name="Обычный 4 3 4" xfId="2325"/>
    <cellStyle name="Обычный 4 3 4 2" xfId="2326"/>
    <cellStyle name="Обычный 4 3 4 3" xfId="2327"/>
    <cellStyle name="Обычный 4 3 5" xfId="2328"/>
    <cellStyle name="Обычный 4 3 5 2" xfId="2329"/>
    <cellStyle name="Обычный 4 3 5 3" xfId="2330"/>
    <cellStyle name="Обычный 4 3 6" xfId="2331"/>
    <cellStyle name="Обычный 4 3 6 2" xfId="2332"/>
    <cellStyle name="Обычный 4 3 6 3" xfId="2333"/>
    <cellStyle name="Обычный 4 3 7" xfId="2334"/>
    <cellStyle name="Обычный 4 3 7 2" xfId="2335"/>
    <cellStyle name="Обычный 4 3 7 3" xfId="2336"/>
    <cellStyle name="Обычный 4 3 8" xfId="2337"/>
    <cellStyle name="Обычный 4 3 8 2" xfId="2338"/>
    <cellStyle name="Обычный 4 3 8 3" xfId="2339"/>
    <cellStyle name="Обычный 4 3 9" xfId="2340"/>
    <cellStyle name="Обычный 4 3 9 2" xfId="2341"/>
    <cellStyle name="Обычный 4 3 9 3" xfId="2342"/>
    <cellStyle name="Обычный 4 4" xfId="2343"/>
    <cellStyle name="Обычный 4 4 2" xfId="2344"/>
    <cellStyle name="Обычный 4 4 3" xfId="2345"/>
    <cellStyle name="Обычный 4 5" xfId="2346"/>
    <cellStyle name="Обычный 4 5 2" xfId="2347"/>
    <cellStyle name="Обычный 4 5 3" xfId="2348"/>
    <cellStyle name="Обычный 4 6" xfId="2349"/>
    <cellStyle name="Обычный 4 6 2" xfId="2350"/>
    <cellStyle name="Обычный 4 6 3" xfId="2351"/>
    <cellStyle name="Обычный 4 7" xfId="2352"/>
    <cellStyle name="Обычный 4 7 2" xfId="2353"/>
    <cellStyle name="Обычный 4 7 3" xfId="2354"/>
    <cellStyle name="Обычный 4 8" xfId="2355"/>
    <cellStyle name="Обычный 4 8 2" xfId="2356"/>
    <cellStyle name="Обычный 4 8 3" xfId="2357"/>
    <cellStyle name="Обычный 4 9" xfId="2358"/>
    <cellStyle name="Обычный 4 9 2" xfId="2359"/>
    <cellStyle name="Обычный 4 9 3" xfId="2360"/>
    <cellStyle name="Обычный 40" xfId="2361"/>
    <cellStyle name="Обычный 41" xfId="2362"/>
    <cellStyle name="Обычный 42" xfId="2363"/>
    <cellStyle name="Обычный 43" xfId="2364"/>
    <cellStyle name="Обычный 44" xfId="2365"/>
    <cellStyle name="Обычный 45" xfId="2366"/>
    <cellStyle name="Обычный 46" xfId="2367"/>
    <cellStyle name="Обычный 47" xfId="2368"/>
    <cellStyle name="Обычный 48" xfId="2369"/>
    <cellStyle name="Обычный 49" xfId="2370"/>
    <cellStyle name="Обычный 5" xfId="2371"/>
    <cellStyle name="Обычный 5 10" xfId="2372"/>
    <cellStyle name="Обычный 5 10 2" xfId="2373"/>
    <cellStyle name="Обычный 5 10 3" xfId="2374"/>
    <cellStyle name="Обычный 5 11" xfId="2375"/>
    <cellStyle name="Обычный 5 11 2" xfId="2376"/>
    <cellStyle name="Обычный 5 11 3" xfId="2377"/>
    <cellStyle name="Обычный 5 12" xfId="2378"/>
    <cellStyle name="Обычный 5 12 2" xfId="2379"/>
    <cellStyle name="Обычный 5 12 3" xfId="2380"/>
    <cellStyle name="Обычный 5 13" xfId="2381"/>
    <cellStyle name="Обычный 5 13 2" xfId="2382"/>
    <cellStyle name="Обычный 5 13 3" xfId="2383"/>
    <cellStyle name="Обычный 5 14" xfId="2384"/>
    <cellStyle name="Обычный 5 14 2" xfId="2385"/>
    <cellStyle name="Обычный 5 14 3" xfId="2386"/>
    <cellStyle name="Обычный 5 15" xfId="2387"/>
    <cellStyle name="Обычный 5 15 2" xfId="2388"/>
    <cellStyle name="Обычный 5 15 3" xfId="2389"/>
    <cellStyle name="Обычный 5 16" xfId="2390"/>
    <cellStyle name="Обычный 5 17" xfId="2391"/>
    <cellStyle name="Обычный 5 18" xfId="2392"/>
    <cellStyle name="Обычный 5 19" xfId="2393"/>
    <cellStyle name="Обычный 5 2" xfId="2394"/>
    <cellStyle name="Обычный 5 2 10" xfId="2395"/>
    <cellStyle name="Обычный 5 2 10 2" xfId="2396"/>
    <cellStyle name="Обычный 5 2 10 3" xfId="2397"/>
    <cellStyle name="Обычный 5 2 11" xfId="2398"/>
    <cellStyle name="Обычный 5 2 11 2" xfId="2399"/>
    <cellStyle name="Обычный 5 2 11 3" xfId="2400"/>
    <cellStyle name="Обычный 5 2 12" xfId="2401"/>
    <cellStyle name="Обычный 5 2 12 2" xfId="2402"/>
    <cellStyle name="Обычный 5 2 12 3" xfId="2403"/>
    <cellStyle name="Обычный 5 2 13" xfId="2404"/>
    <cellStyle name="Обычный 5 2 13 2" xfId="2405"/>
    <cellStyle name="Обычный 5 2 13 3" xfId="2406"/>
    <cellStyle name="Обычный 5 2 14" xfId="2407"/>
    <cellStyle name="Обычный 5 2 14 2" xfId="2408"/>
    <cellStyle name="Обычный 5 2 14 3" xfId="2409"/>
    <cellStyle name="Обычный 5 2 15" xfId="2410"/>
    <cellStyle name="Обычный 5 2 16" xfId="2411"/>
    <cellStyle name="Обычный 5 2 2" xfId="2412"/>
    <cellStyle name="Обычный 5 2 2 2" xfId="2413"/>
    <cellStyle name="Обычный 5 2 2 3" xfId="2414"/>
    <cellStyle name="Обычный 5 2 3" xfId="2415"/>
    <cellStyle name="Обычный 5 2 3 2" xfId="2416"/>
    <cellStyle name="Обычный 5 2 3 3" xfId="2417"/>
    <cellStyle name="Обычный 5 2 4" xfId="2418"/>
    <cellStyle name="Обычный 5 2 4 2" xfId="2419"/>
    <cellStyle name="Обычный 5 2 4 3" xfId="2420"/>
    <cellStyle name="Обычный 5 2 5" xfId="2421"/>
    <cellStyle name="Обычный 5 2 5 2" xfId="2422"/>
    <cellStyle name="Обычный 5 2 5 3" xfId="2423"/>
    <cellStyle name="Обычный 5 2 6" xfId="2424"/>
    <cellStyle name="Обычный 5 2 6 2" xfId="2425"/>
    <cellStyle name="Обычный 5 2 6 3" xfId="2426"/>
    <cellStyle name="Обычный 5 2 7" xfId="2427"/>
    <cellStyle name="Обычный 5 2 7 2" xfId="2428"/>
    <cellStyle name="Обычный 5 2 7 3" xfId="2429"/>
    <cellStyle name="Обычный 5 2 8" xfId="2430"/>
    <cellStyle name="Обычный 5 2 8 2" xfId="2431"/>
    <cellStyle name="Обычный 5 2 8 3" xfId="2432"/>
    <cellStyle name="Обычный 5 2 9" xfId="2433"/>
    <cellStyle name="Обычный 5 2 9 2" xfId="2434"/>
    <cellStyle name="Обычный 5 2 9 3" xfId="2435"/>
    <cellStyle name="Обычный 5 3" xfId="2436"/>
    <cellStyle name="Обычный 5 3 10" xfId="2437"/>
    <cellStyle name="Обычный 5 3 10 2" xfId="2438"/>
    <cellStyle name="Обычный 5 3 10 3" xfId="2439"/>
    <cellStyle name="Обычный 5 3 11" xfId="2440"/>
    <cellStyle name="Обычный 5 3 11 2" xfId="2441"/>
    <cellStyle name="Обычный 5 3 11 3" xfId="2442"/>
    <cellStyle name="Обычный 5 3 12" xfId="2443"/>
    <cellStyle name="Обычный 5 3 12 2" xfId="2444"/>
    <cellStyle name="Обычный 5 3 12 3" xfId="2445"/>
    <cellStyle name="Обычный 5 3 13" xfId="2446"/>
    <cellStyle name="Обычный 5 3 13 2" xfId="2447"/>
    <cellStyle name="Обычный 5 3 13 3" xfId="2448"/>
    <cellStyle name="Обычный 5 3 14" xfId="2449"/>
    <cellStyle name="Обычный 5 3 15" xfId="2450"/>
    <cellStyle name="Обычный 5 3 2" xfId="2451"/>
    <cellStyle name="Обычный 5 3 2 2" xfId="2452"/>
    <cellStyle name="Обычный 5 3 2 3" xfId="2453"/>
    <cellStyle name="Обычный 5 3 3" xfId="2454"/>
    <cellStyle name="Обычный 5 3 3 2" xfId="2455"/>
    <cellStyle name="Обычный 5 3 3 3" xfId="2456"/>
    <cellStyle name="Обычный 5 3 4" xfId="2457"/>
    <cellStyle name="Обычный 5 3 4 2" xfId="2458"/>
    <cellStyle name="Обычный 5 3 4 3" xfId="2459"/>
    <cellStyle name="Обычный 5 3 5" xfId="2460"/>
    <cellStyle name="Обычный 5 3 5 2" xfId="2461"/>
    <cellStyle name="Обычный 5 3 5 3" xfId="2462"/>
    <cellStyle name="Обычный 5 3 6" xfId="2463"/>
    <cellStyle name="Обычный 5 3 6 2" xfId="2464"/>
    <cellStyle name="Обычный 5 3 6 3" xfId="2465"/>
    <cellStyle name="Обычный 5 3 7" xfId="2466"/>
    <cellStyle name="Обычный 5 3 7 2" xfId="2467"/>
    <cellStyle name="Обычный 5 3 7 3" xfId="2468"/>
    <cellStyle name="Обычный 5 3 8" xfId="2469"/>
    <cellStyle name="Обычный 5 3 8 2" xfId="2470"/>
    <cellStyle name="Обычный 5 3 8 3" xfId="2471"/>
    <cellStyle name="Обычный 5 3 9" xfId="2472"/>
    <cellStyle name="Обычный 5 3 9 2" xfId="2473"/>
    <cellStyle name="Обычный 5 3 9 3" xfId="2474"/>
    <cellStyle name="Обычный 5 4" xfId="2475"/>
    <cellStyle name="Обычный 5 4 2" xfId="2476"/>
    <cellStyle name="Обычный 5 4 3" xfId="2477"/>
    <cellStyle name="Обычный 5 5" xfId="2478"/>
    <cellStyle name="Обычный 5 5 2" xfId="2479"/>
    <cellStyle name="Обычный 5 5 3" xfId="2480"/>
    <cellStyle name="Обычный 5 6" xfId="2481"/>
    <cellStyle name="Обычный 5 6 2" xfId="2482"/>
    <cellStyle name="Обычный 5 6 3" xfId="2483"/>
    <cellStyle name="Обычный 5 7" xfId="2484"/>
    <cellStyle name="Обычный 5 7 2" xfId="2485"/>
    <cellStyle name="Обычный 5 7 3" xfId="2486"/>
    <cellStyle name="Обычный 5 8" xfId="2487"/>
    <cellStyle name="Обычный 5 8 2" xfId="2488"/>
    <cellStyle name="Обычный 5 8 3" xfId="2489"/>
    <cellStyle name="Обычный 5 9" xfId="2490"/>
    <cellStyle name="Обычный 5 9 2" xfId="2491"/>
    <cellStyle name="Обычный 5 9 3" xfId="2492"/>
    <cellStyle name="Обычный 50" xfId="2493"/>
    <cellStyle name="Обычный 51" xfId="2494"/>
    <cellStyle name="Обычный 52" xfId="2495"/>
    <cellStyle name="Обычный 53" xfId="2496"/>
    <cellStyle name="Обычный 54" xfId="2497"/>
    <cellStyle name="Обычный 55" xfId="2498"/>
    <cellStyle name="Обычный 56" xfId="2499"/>
    <cellStyle name="Обычный 57" xfId="2500"/>
    <cellStyle name="Обычный 57 10" xfId="2501"/>
    <cellStyle name="Обычный 57 11" xfId="2502"/>
    <cellStyle name="Обычный 57 12" xfId="2503"/>
    <cellStyle name="Обычный 57 13" xfId="2504"/>
    <cellStyle name="Обычный 57 14" xfId="2505"/>
    <cellStyle name="Обычный 57 15" xfId="2506"/>
    <cellStyle name="Обычный 57 16" xfId="2507"/>
    <cellStyle name="Обычный 57 17" xfId="2508"/>
    <cellStyle name="Обычный 57 18" xfId="2509"/>
    <cellStyle name="Обычный 57 19" xfId="2510"/>
    <cellStyle name="Обычный 57 2" xfId="2511"/>
    <cellStyle name="Обычный 57 2 10" xfId="2512"/>
    <cellStyle name="Обычный 57 2 11" xfId="2513"/>
    <cellStyle name="Обычный 57 2 12" xfId="2514"/>
    <cellStyle name="Обычный 57 2 13" xfId="2515"/>
    <cellStyle name="Обычный 57 2 14" xfId="2516"/>
    <cellStyle name="Обычный 57 2 15" xfId="2517"/>
    <cellStyle name="Обычный 57 2 16" xfId="2518"/>
    <cellStyle name="Обычный 57 2 17" xfId="2519"/>
    <cellStyle name="Обычный 57 2 18" xfId="2520"/>
    <cellStyle name="Обычный 57 2 19" xfId="2521"/>
    <cellStyle name="Обычный 57 2 2" xfId="2522"/>
    <cellStyle name="Обычный 57 2 20" xfId="2523"/>
    <cellStyle name="Обычный 57 2 21" xfId="2524"/>
    <cellStyle name="Обычный 57 2 22" xfId="2525"/>
    <cellStyle name="Обычный 57 2 23" xfId="2526"/>
    <cellStyle name="Обычный 57 2 24" xfId="2527"/>
    <cellStyle name="Обычный 57 2 25" xfId="2528"/>
    <cellStyle name="Обычный 57 2 26" xfId="2529"/>
    <cellStyle name="Обычный 57 2 27" xfId="2530"/>
    <cellStyle name="Обычный 57 2 28" xfId="2531"/>
    <cellStyle name="Обычный 57 2 29" xfId="2532"/>
    <cellStyle name="Обычный 57 2 3" xfId="2533"/>
    <cellStyle name="Обычный 57 2 30" xfId="2534"/>
    <cellStyle name="Обычный 57 2 31" xfId="2535"/>
    <cellStyle name="Обычный 57 2 32" xfId="2536"/>
    <cellStyle name="Обычный 57 2 33" xfId="2537"/>
    <cellStyle name="Обычный 57 2 34" xfId="2538"/>
    <cellStyle name="Обычный 57 2 35" xfId="2539"/>
    <cellStyle name="Обычный 57 2 36" xfId="2540"/>
    <cellStyle name="Обычный 57 2 37" xfId="2541"/>
    <cellStyle name="Обычный 57 2 38" xfId="2542"/>
    <cellStyle name="Обычный 57 2 39" xfId="2543"/>
    <cellStyle name="Обычный 57 2 4" xfId="2544"/>
    <cellStyle name="Обычный 57 2 40" xfId="2545"/>
    <cellStyle name="Обычный 57 2 5" xfId="2546"/>
    <cellStyle name="Обычный 57 2 6" xfId="2547"/>
    <cellStyle name="Обычный 57 2 7" xfId="2548"/>
    <cellStyle name="Обычный 57 2 8" xfId="2549"/>
    <cellStyle name="Обычный 57 2 9" xfId="2550"/>
    <cellStyle name="Обычный 57 20" xfId="2551"/>
    <cellStyle name="Обычный 57 21" xfId="2552"/>
    <cellStyle name="Обычный 57 22" xfId="2553"/>
    <cellStyle name="Обычный 57 23" xfId="2554"/>
    <cellStyle name="Обычный 57 24" xfId="2555"/>
    <cellStyle name="Обычный 57 25" xfId="2556"/>
    <cellStyle name="Обычный 57 26" xfId="2557"/>
    <cellStyle name="Обычный 57 27" xfId="2558"/>
    <cellStyle name="Обычный 57 28" xfId="2559"/>
    <cellStyle name="Обычный 57 29" xfId="2560"/>
    <cellStyle name="Обычный 57 3" xfId="2561"/>
    <cellStyle name="Обычный 57 30" xfId="2562"/>
    <cellStyle name="Обычный 57 31" xfId="2563"/>
    <cellStyle name="Обычный 57 32" xfId="2564"/>
    <cellStyle name="Обычный 57 33" xfId="2565"/>
    <cellStyle name="Обычный 57 34" xfId="2566"/>
    <cellStyle name="Обычный 57 35" xfId="2567"/>
    <cellStyle name="Обычный 57 36" xfId="2568"/>
    <cellStyle name="Обычный 57 37" xfId="2569"/>
    <cellStyle name="Обычный 57 38" xfId="2570"/>
    <cellStyle name="Обычный 57 39" xfId="2571"/>
    <cellStyle name="Обычный 57 4" xfId="2572"/>
    <cellStyle name="Обычный 57 40" xfId="2573"/>
    <cellStyle name="Обычный 57 41" xfId="2574"/>
    <cellStyle name="Обычный 57 5" xfId="2575"/>
    <cellStyle name="Обычный 57 6" xfId="2576"/>
    <cellStyle name="Обычный 57 7" xfId="2577"/>
    <cellStyle name="Обычный 57 8" xfId="2578"/>
    <cellStyle name="Обычный 57 9" xfId="2579"/>
    <cellStyle name="Обычный 58" xfId="2580"/>
    <cellStyle name="Обычный 59" xfId="2581"/>
    <cellStyle name="Обычный 6" xfId="2582"/>
    <cellStyle name="Обычный 6 10" xfId="2583"/>
    <cellStyle name="Обычный 6 10 2" xfId="2584"/>
    <cellStyle name="Обычный 6 10 3" xfId="2585"/>
    <cellStyle name="Обычный 6 11" xfId="2586"/>
    <cellStyle name="Обычный 6 11 2" xfId="2587"/>
    <cellStyle name="Обычный 6 11 3" xfId="2588"/>
    <cellStyle name="Обычный 6 12" xfId="2589"/>
    <cellStyle name="Обычный 6 12 2" xfId="2590"/>
    <cellStyle name="Обычный 6 12 3" xfId="2591"/>
    <cellStyle name="Обычный 6 13" xfId="2592"/>
    <cellStyle name="Обычный 6 13 2" xfId="2593"/>
    <cellStyle name="Обычный 6 13 3" xfId="2594"/>
    <cellStyle name="Обычный 6 14" xfId="2595"/>
    <cellStyle name="Обычный 6 14 2" xfId="2596"/>
    <cellStyle name="Обычный 6 14 3" xfId="2597"/>
    <cellStyle name="Обычный 6 15" xfId="2598"/>
    <cellStyle name="Обычный 6 15 2" xfId="2599"/>
    <cellStyle name="Обычный 6 15 3" xfId="2600"/>
    <cellStyle name="Обычный 6 16" xfId="2601"/>
    <cellStyle name="Обычный 6 17" xfId="2602"/>
    <cellStyle name="Обычный 6 18" xfId="2603"/>
    <cellStyle name="Обычный 6 19" xfId="2604"/>
    <cellStyle name="Обычный 6 2" xfId="2605"/>
    <cellStyle name="Обычный 6 2 10" xfId="2606"/>
    <cellStyle name="Обычный 6 2 10 2" xfId="2607"/>
    <cellStyle name="Обычный 6 2 10 3" xfId="2608"/>
    <cellStyle name="Обычный 6 2 11" xfId="2609"/>
    <cellStyle name="Обычный 6 2 11 2" xfId="2610"/>
    <cellStyle name="Обычный 6 2 11 3" xfId="2611"/>
    <cellStyle name="Обычный 6 2 12" xfId="2612"/>
    <cellStyle name="Обычный 6 2 12 2" xfId="2613"/>
    <cellStyle name="Обычный 6 2 12 3" xfId="2614"/>
    <cellStyle name="Обычный 6 2 13" xfId="2615"/>
    <cellStyle name="Обычный 6 2 13 2" xfId="2616"/>
    <cellStyle name="Обычный 6 2 13 3" xfId="2617"/>
    <cellStyle name="Обычный 6 2 14" xfId="2618"/>
    <cellStyle name="Обычный 6 2 14 2" xfId="2619"/>
    <cellStyle name="Обычный 6 2 14 3" xfId="2620"/>
    <cellStyle name="Обычный 6 2 15" xfId="2621"/>
    <cellStyle name="Обычный 6 2 16" xfId="2622"/>
    <cellStyle name="Обычный 6 2 2" xfId="2623"/>
    <cellStyle name="Обычный 6 2 2 2" xfId="2624"/>
    <cellStyle name="Обычный 6 2 2 3" xfId="2625"/>
    <cellStyle name="Обычный 6 2 3" xfId="2626"/>
    <cellStyle name="Обычный 6 2 3 2" xfId="2627"/>
    <cellStyle name="Обычный 6 2 3 3" xfId="2628"/>
    <cellStyle name="Обычный 6 2 4" xfId="2629"/>
    <cellStyle name="Обычный 6 2 4 2" xfId="2630"/>
    <cellStyle name="Обычный 6 2 4 3" xfId="2631"/>
    <cellStyle name="Обычный 6 2 5" xfId="2632"/>
    <cellStyle name="Обычный 6 2 5 2" xfId="2633"/>
    <cellStyle name="Обычный 6 2 5 3" xfId="2634"/>
    <cellStyle name="Обычный 6 2 6" xfId="2635"/>
    <cellStyle name="Обычный 6 2 6 2" xfId="2636"/>
    <cellStyle name="Обычный 6 2 6 3" xfId="2637"/>
    <cellStyle name="Обычный 6 2 7" xfId="2638"/>
    <cellStyle name="Обычный 6 2 7 2" xfId="2639"/>
    <cellStyle name="Обычный 6 2 7 3" xfId="2640"/>
    <cellStyle name="Обычный 6 2 8" xfId="2641"/>
    <cellStyle name="Обычный 6 2 8 2" xfId="2642"/>
    <cellStyle name="Обычный 6 2 8 3" xfId="2643"/>
    <cellStyle name="Обычный 6 2 9" xfId="2644"/>
    <cellStyle name="Обычный 6 2 9 2" xfId="2645"/>
    <cellStyle name="Обычный 6 2 9 3" xfId="2646"/>
    <cellStyle name="Обычный 6 3" xfId="2647"/>
    <cellStyle name="Обычный 6 3 10" xfId="2648"/>
    <cellStyle name="Обычный 6 3 10 2" xfId="2649"/>
    <cellStyle name="Обычный 6 3 10 3" xfId="2650"/>
    <cellStyle name="Обычный 6 3 11" xfId="2651"/>
    <cellStyle name="Обычный 6 3 11 2" xfId="2652"/>
    <cellStyle name="Обычный 6 3 11 3" xfId="2653"/>
    <cellStyle name="Обычный 6 3 12" xfId="2654"/>
    <cellStyle name="Обычный 6 3 12 2" xfId="2655"/>
    <cellStyle name="Обычный 6 3 12 3" xfId="2656"/>
    <cellStyle name="Обычный 6 3 13" xfId="2657"/>
    <cellStyle name="Обычный 6 3 13 2" xfId="2658"/>
    <cellStyle name="Обычный 6 3 13 3" xfId="2659"/>
    <cellStyle name="Обычный 6 3 14" xfId="2660"/>
    <cellStyle name="Обычный 6 3 15" xfId="2661"/>
    <cellStyle name="Обычный 6 3 2" xfId="2662"/>
    <cellStyle name="Обычный 6 3 2 2" xfId="2663"/>
    <cellStyle name="Обычный 6 3 2 3" xfId="2664"/>
    <cellStyle name="Обычный 6 3 3" xfId="2665"/>
    <cellStyle name="Обычный 6 3 3 2" xfId="2666"/>
    <cellStyle name="Обычный 6 3 3 3" xfId="2667"/>
    <cellStyle name="Обычный 6 3 4" xfId="2668"/>
    <cellStyle name="Обычный 6 3 4 2" xfId="2669"/>
    <cellStyle name="Обычный 6 3 4 3" xfId="2670"/>
    <cellStyle name="Обычный 6 3 5" xfId="2671"/>
    <cellStyle name="Обычный 6 3 5 2" xfId="2672"/>
    <cellStyle name="Обычный 6 3 5 3" xfId="2673"/>
    <cellStyle name="Обычный 6 3 6" xfId="2674"/>
    <cellStyle name="Обычный 6 3 6 2" xfId="2675"/>
    <cellStyle name="Обычный 6 3 6 3" xfId="2676"/>
    <cellStyle name="Обычный 6 3 7" xfId="2677"/>
    <cellStyle name="Обычный 6 3 7 2" xfId="2678"/>
    <cellStyle name="Обычный 6 3 7 3" xfId="2679"/>
    <cellStyle name="Обычный 6 3 8" xfId="2680"/>
    <cellStyle name="Обычный 6 3 8 2" xfId="2681"/>
    <cellStyle name="Обычный 6 3 8 3" xfId="2682"/>
    <cellStyle name="Обычный 6 3 9" xfId="2683"/>
    <cellStyle name="Обычный 6 3 9 2" xfId="2684"/>
    <cellStyle name="Обычный 6 3 9 3" xfId="2685"/>
    <cellStyle name="Обычный 6 4" xfId="2686"/>
    <cellStyle name="Обычный 6 4 2" xfId="2687"/>
    <cellStyle name="Обычный 6 4 3" xfId="2688"/>
    <cellStyle name="Обычный 6 5" xfId="2689"/>
    <cellStyle name="Обычный 6 5 2" xfId="2690"/>
    <cellStyle name="Обычный 6 5 3" xfId="2691"/>
    <cellStyle name="Обычный 6 6" xfId="2692"/>
    <cellStyle name="Обычный 6 6 2" xfId="2693"/>
    <cellStyle name="Обычный 6 6 3" xfId="2694"/>
    <cellStyle name="Обычный 6 7" xfId="2695"/>
    <cellStyle name="Обычный 6 7 2" xfId="2696"/>
    <cellStyle name="Обычный 6 7 3" xfId="2697"/>
    <cellStyle name="Обычный 6 8" xfId="2698"/>
    <cellStyle name="Обычный 6 8 2" xfId="2699"/>
    <cellStyle name="Обычный 6 8 3" xfId="2700"/>
    <cellStyle name="Обычный 6 9" xfId="2701"/>
    <cellStyle name="Обычный 6 9 2" xfId="2702"/>
    <cellStyle name="Обычный 6 9 3" xfId="2703"/>
    <cellStyle name="Обычный 60" xfId="2704"/>
    <cellStyle name="Обычный 61" xfId="2705"/>
    <cellStyle name="Обычный 62" xfId="2706"/>
    <cellStyle name="Обычный 63" xfId="2707"/>
    <cellStyle name="Обычный 63 2" xfId="2708"/>
    <cellStyle name="Обычный 63 3" xfId="2709"/>
    <cellStyle name="Обычный 64" xfId="2710"/>
    <cellStyle name="Обычный 65" xfId="2711"/>
    <cellStyle name="Обычный 66" xfId="2712"/>
    <cellStyle name="Обычный 66 10" xfId="2713"/>
    <cellStyle name="Обычный 66 11" xfId="2714"/>
    <cellStyle name="Обычный 66 12" xfId="2715"/>
    <cellStyle name="Обычный 66 13" xfId="2716"/>
    <cellStyle name="Обычный 66 14" xfId="2717"/>
    <cellStyle name="Обычный 66 15" xfId="2718"/>
    <cellStyle name="Обычный 66 16" xfId="2719"/>
    <cellStyle name="Обычный 66 17" xfId="2720"/>
    <cellStyle name="Обычный 66 18" xfId="2721"/>
    <cellStyle name="Обычный 66 19" xfId="2722"/>
    <cellStyle name="Обычный 66 2" xfId="2723"/>
    <cellStyle name="Обычный 66 20" xfId="2724"/>
    <cellStyle name="Обычный 66 21" xfId="2725"/>
    <cellStyle name="Обычный 66 22" xfId="2726"/>
    <cellStyle name="Обычный 66 23" xfId="2727"/>
    <cellStyle name="Обычный 66 24" xfId="2728"/>
    <cellStyle name="Обычный 66 25" xfId="2729"/>
    <cellStyle name="Обычный 66 26" xfId="2730"/>
    <cellStyle name="Обычный 66 27" xfId="2731"/>
    <cellStyle name="Обычный 66 28" xfId="2732"/>
    <cellStyle name="Обычный 66 29" xfId="2733"/>
    <cellStyle name="Обычный 66 3" xfId="2734"/>
    <cellStyle name="Обычный 66 30" xfId="2735"/>
    <cellStyle name="Обычный 66 31" xfId="2736"/>
    <cellStyle name="Обычный 66 32" xfId="2737"/>
    <cellStyle name="Обычный 66 33" xfId="2738"/>
    <cellStyle name="Обычный 66 34" xfId="2739"/>
    <cellStyle name="Обычный 66 35" xfId="2740"/>
    <cellStyle name="Обычный 66 36" xfId="2741"/>
    <cellStyle name="Обычный 66 37" xfId="2742"/>
    <cellStyle name="Обычный 66 38" xfId="2743"/>
    <cellStyle name="Обычный 66 39" xfId="2744"/>
    <cellStyle name="Обычный 66 4" xfId="2745"/>
    <cellStyle name="Обычный 66 40" xfId="2746"/>
    <cellStyle name="Обычный 66 5" xfId="2747"/>
    <cellStyle name="Обычный 66 6" xfId="2748"/>
    <cellStyle name="Обычный 66 7" xfId="2749"/>
    <cellStyle name="Обычный 66 8" xfId="2750"/>
    <cellStyle name="Обычный 66 9" xfId="2751"/>
    <cellStyle name="Обычный 67" xfId="2752"/>
    <cellStyle name="Обычный 67 10" xfId="2753"/>
    <cellStyle name="Обычный 67 11" xfId="2754"/>
    <cellStyle name="Обычный 67 12" xfId="2755"/>
    <cellStyle name="Обычный 67 13" xfId="2756"/>
    <cellStyle name="Обычный 67 14" xfId="2757"/>
    <cellStyle name="Обычный 67 15" xfId="2758"/>
    <cellStyle name="Обычный 67 16" xfId="2759"/>
    <cellStyle name="Обычный 67 17" xfId="2760"/>
    <cellStyle name="Обычный 67 18" xfId="2761"/>
    <cellStyle name="Обычный 67 19" xfId="2762"/>
    <cellStyle name="Обычный 67 2" xfId="2763"/>
    <cellStyle name="Обычный 67 20" xfId="2764"/>
    <cellStyle name="Обычный 67 21" xfId="2765"/>
    <cellStyle name="Обычный 67 22" xfId="2766"/>
    <cellStyle name="Обычный 67 23" xfId="2767"/>
    <cellStyle name="Обычный 67 24" xfId="2768"/>
    <cellStyle name="Обычный 67 25" xfId="2769"/>
    <cellStyle name="Обычный 67 26" xfId="2770"/>
    <cellStyle name="Обычный 67 27" xfId="2771"/>
    <cellStyle name="Обычный 67 28" xfId="2772"/>
    <cellStyle name="Обычный 67 29" xfId="2773"/>
    <cellStyle name="Обычный 67 3" xfId="2774"/>
    <cellStyle name="Обычный 67 30" xfId="2775"/>
    <cellStyle name="Обычный 67 31" xfId="2776"/>
    <cellStyle name="Обычный 67 32" xfId="2777"/>
    <cellStyle name="Обычный 67 33" xfId="2778"/>
    <cellStyle name="Обычный 67 34" xfId="2779"/>
    <cellStyle name="Обычный 67 35" xfId="2780"/>
    <cellStyle name="Обычный 67 36" xfId="2781"/>
    <cellStyle name="Обычный 67 37" xfId="2782"/>
    <cellStyle name="Обычный 67 38" xfId="2783"/>
    <cellStyle name="Обычный 67 39" xfId="2784"/>
    <cellStyle name="Обычный 67 4" xfId="2785"/>
    <cellStyle name="Обычный 67 40" xfId="2786"/>
    <cellStyle name="Обычный 67 5" xfId="2787"/>
    <cellStyle name="Обычный 67 6" xfId="2788"/>
    <cellStyle name="Обычный 67 7" xfId="2789"/>
    <cellStyle name="Обычный 67 8" xfId="2790"/>
    <cellStyle name="Обычный 67 9" xfId="2791"/>
    <cellStyle name="Обычный 68" xfId="2792"/>
    <cellStyle name="Обычный 68 10" xfId="2793"/>
    <cellStyle name="Обычный 68 11" xfId="2794"/>
    <cellStyle name="Обычный 68 12" xfId="2795"/>
    <cellStyle name="Обычный 68 13" xfId="2796"/>
    <cellStyle name="Обычный 68 14" xfId="2797"/>
    <cellStyle name="Обычный 68 15" xfId="2798"/>
    <cellStyle name="Обычный 68 16" xfId="2799"/>
    <cellStyle name="Обычный 68 17" xfId="2800"/>
    <cellStyle name="Обычный 68 18" xfId="2801"/>
    <cellStyle name="Обычный 68 19" xfId="2802"/>
    <cellStyle name="Обычный 68 2" xfId="2803"/>
    <cellStyle name="Обычный 68 20" xfId="2804"/>
    <cellStyle name="Обычный 68 21" xfId="2805"/>
    <cellStyle name="Обычный 68 22" xfId="2806"/>
    <cellStyle name="Обычный 68 23" xfId="2807"/>
    <cellStyle name="Обычный 68 24" xfId="2808"/>
    <cellStyle name="Обычный 68 25" xfId="2809"/>
    <cellStyle name="Обычный 68 26" xfId="2810"/>
    <cellStyle name="Обычный 68 27" xfId="2811"/>
    <cellStyle name="Обычный 68 28" xfId="2812"/>
    <cellStyle name="Обычный 68 29" xfId="2813"/>
    <cellStyle name="Обычный 68 3" xfId="2814"/>
    <cellStyle name="Обычный 68 30" xfId="2815"/>
    <cellStyle name="Обычный 68 31" xfId="2816"/>
    <cellStyle name="Обычный 68 32" xfId="2817"/>
    <cellStyle name="Обычный 68 33" xfId="2818"/>
    <cellStyle name="Обычный 68 34" xfId="2819"/>
    <cellStyle name="Обычный 68 35" xfId="2820"/>
    <cellStyle name="Обычный 68 36" xfId="2821"/>
    <cellStyle name="Обычный 68 37" xfId="2822"/>
    <cellStyle name="Обычный 68 38" xfId="2823"/>
    <cellStyle name="Обычный 68 39" xfId="2824"/>
    <cellStyle name="Обычный 68 4" xfId="2825"/>
    <cellStyle name="Обычный 68 40" xfId="2826"/>
    <cellStyle name="Обычный 68 5" xfId="2827"/>
    <cellStyle name="Обычный 68 6" xfId="2828"/>
    <cellStyle name="Обычный 68 7" xfId="2829"/>
    <cellStyle name="Обычный 68 8" xfId="2830"/>
    <cellStyle name="Обычный 68 9" xfId="2831"/>
    <cellStyle name="Обычный 69" xfId="2832"/>
    <cellStyle name="Обычный 69 10" xfId="2833"/>
    <cellStyle name="Обычный 69 11" xfId="2834"/>
    <cellStyle name="Обычный 69 12" xfId="2835"/>
    <cellStyle name="Обычный 69 13" xfId="2836"/>
    <cellStyle name="Обычный 69 14" xfId="2837"/>
    <cellStyle name="Обычный 69 15" xfId="2838"/>
    <cellStyle name="Обычный 69 16" xfId="2839"/>
    <cellStyle name="Обычный 69 17" xfId="2840"/>
    <cellStyle name="Обычный 69 18" xfId="2841"/>
    <cellStyle name="Обычный 69 19" xfId="2842"/>
    <cellStyle name="Обычный 69 2" xfId="2843"/>
    <cellStyle name="Обычный 69 20" xfId="2844"/>
    <cellStyle name="Обычный 69 21" xfId="2845"/>
    <cellStyle name="Обычный 69 22" xfId="2846"/>
    <cellStyle name="Обычный 69 23" xfId="2847"/>
    <cellStyle name="Обычный 69 24" xfId="2848"/>
    <cellStyle name="Обычный 69 25" xfId="2849"/>
    <cellStyle name="Обычный 69 26" xfId="2850"/>
    <cellStyle name="Обычный 69 27" xfId="2851"/>
    <cellStyle name="Обычный 69 28" xfId="2852"/>
    <cellStyle name="Обычный 69 29" xfId="2853"/>
    <cellStyle name="Обычный 69 3" xfId="2854"/>
    <cellStyle name="Обычный 69 30" xfId="2855"/>
    <cellStyle name="Обычный 69 31" xfId="2856"/>
    <cellStyle name="Обычный 69 32" xfId="2857"/>
    <cellStyle name="Обычный 69 33" xfId="2858"/>
    <cellStyle name="Обычный 69 34" xfId="2859"/>
    <cellStyle name="Обычный 69 35" xfId="2860"/>
    <cellStyle name="Обычный 69 36" xfId="2861"/>
    <cellStyle name="Обычный 69 37" xfId="2862"/>
    <cellStyle name="Обычный 69 38" xfId="2863"/>
    <cellStyle name="Обычный 69 39" xfId="2864"/>
    <cellStyle name="Обычный 69 4" xfId="2865"/>
    <cellStyle name="Обычный 69 40" xfId="2866"/>
    <cellStyle name="Обычный 69 5" xfId="2867"/>
    <cellStyle name="Обычный 69 6" xfId="2868"/>
    <cellStyle name="Обычный 69 7" xfId="2869"/>
    <cellStyle name="Обычный 69 8" xfId="2870"/>
    <cellStyle name="Обычный 69 9" xfId="2871"/>
    <cellStyle name="Обычный 7" xfId="2872"/>
    <cellStyle name="Обычный 7 10" xfId="2873"/>
    <cellStyle name="Обычный 7 10 2" xfId="2874"/>
    <cellStyle name="Обычный 7 10 3" xfId="2875"/>
    <cellStyle name="Обычный 7 11" xfId="2876"/>
    <cellStyle name="Обычный 7 11 2" xfId="2877"/>
    <cellStyle name="Обычный 7 11 3" xfId="2878"/>
    <cellStyle name="Обычный 7 12" xfId="2879"/>
    <cellStyle name="Обычный 7 12 2" xfId="2880"/>
    <cellStyle name="Обычный 7 12 3" xfId="2881"/>
    <cellStyle name="Обычный 7 13" xfId="2882"/>
    <cellStyle name="Обычный 7 13 2" xfId="2883"/>
    <cellStyle name="Обычный 7 13 3" xfId="2884"/>
    <cellStyle name="Обычный 7 14" xfId="2885"/>
    <cellStyle name="Обычный 7 14 2" xfId="2886"/>
    <cellStyle name="Обычный 7 14 3" xfId="2887"/>
    <cellStyle name="Обычный 7 15" xfId="2888"/>
    <cellStyle name="Обычный 7 16" xfId="2889"/>
    <cellStyle name="Обычный 7 2" xfId="2890"/>
    <cellStyle name="Обычный 7 2 2" xfId="2891"/>
    <cellStyle name="Обычный 7 2 3" xfId="2892"/>
    <cellStyle name="Обычный 7 3" xfId="2893"/>
    <cellStyle name="Обычный 7 3 2" xfId="2894"/>
    <cellStyle name="Обычный 7 3 3" xfId="2895"/>
    <cellStyle name="Обычный 7 4" xfId="2896"/>
    <cellStyle name="Обычный 7 4 2" xfId="2897"/>
    <cellStyle name="Обычный 7 4 3" xfId="2898"/>
    <cellStyle name="Обычный 7 5" xfId="2899"/>
    <cellStyle name="Обычный 7 5 2" xfId="2900"/>
    <cellStyle name="Обычный 7 5 3" xfId="2901"/>
    <cellStyle name="Обычный 7 6" xfId="2902"/>
    <cellStyle name="Обычный 7 6 2" xfId="2903"/>
    <cellStyle name="Обычный 7 6 3" xfId="2904"/>
    <cellStyle name="Обычный 7 7" xfId="2905"/>
    <cellStyle name="Обычный 7 7 2" xfId="2906"/>
    <cellStyle name="Обычный 7 7 3" xfId="2907"/>
    <cellStyle name="Обычный 7 8" xfId="2908"/>
    <cellStyle name="Обычный 7 8 2" xfId="2909"/>
    <cellStyle name="Обычный 7 8 3" xfId="2910"/>
    <cellStyle name="Обычный 7 9" xfId="2911"/>
    <cellStyle name="Обычный 7 9 2" xfId="2912"/>
    <cellStyle name="Обычный 7 9 3" xfId="2913"/>
    <cellStyle name="Обычный 70" xfId="2914"/>
    <cellStyle name="Обычный 71" xfId="2915"/>
    <cellStyle name="Обычный 72" xfId="2916"/>
    <cellStyle name="Обычный 73" xfId="2917"/>
    <cellStyle name="Обычный 74" xfId="2918"/>
    <cellStyle name="Обычный 75" xfId="2919"/>
    <cellStyle name="Обычный 75 10" xfId="2920"/>
    <cellStyle name="Обычный 75 11" xfId="2921"/>
    <cellStyle name="Обычный 75 12" xfId="2922"/>
    <cellStyle name="Обычный 75 13" xfId="2923"/>
    <cellStyle name="Обычный 75 14" xfId="2924"/>
    <cellStyle name="Обычный 75 15" xfId="2925"/>
    <cellStyle name="Обычный 75 2" xfId="2926"/>
    <cellStyle name="Обычный 75 3" xfId="2927"/>
    <cellStyle name="Обычный 75 4" xfId="2928"/>
    <cellStyle name="Обычный 75 5" xfId="2929"/>
    <cellStyle name="Обычный 75 6" xfId="2930"/>
    <cellStyle name="Обычный 75 7" xfId="2931"/>
    <cellStyle name="Обычный 75 8" xfId="2932"/>
    <cellStyle name="Обычный 75 9" xfId="2933"/>
    <cellStyle name="Обычный 76" xfId="2934"/>
    <cellStyle name="Обычный 76 2" xfId="2935"/>
    <cellStyle name="Обычный 76 3" xfId="2936"/>
    <cellStyle name="Обычный 76 4" xfId="2937"/>
    <cellStyle name="Обычный 76 5" xfId="2938"/>
    <cellStyle name="Обычный 76 6" xfId="2939"/>
    <cellStyle name="Обычный 77" xfId="2940"/>
    <cellStyle name="Обычный 77 2" xfId="2941"/>
    <cellStyle name="Обычный 78" xfId="2942"/>
    <cellStyle name="Обычный 79" xfId="2943"/>
    <cellStyle name="Обычный 8" xfId="2944"/>
    <cellStyle name="Обычный 8 2" xfId="2945"/>
    <cellStyle name="Обычный 8 2 2" xfId="2946"/>
    <cellStyle name="Обычный 8 2 3" xfId="2947"/>
    <cellStyle name="Обычный 8 3" xfId="2948"/>
    <cellStyle name="Обычный 8 3 2" xfId="2949"/>
    <cellStyle name="Обычный 8 3 3" xfId="2950"/>
    <cellStyle name="Обычный 8 4" xfId="2951"/>
    <cellStyle name="Обычный 8 5" xfId="2952"/>
    <cellStyle name="Обычный 80" xfId="2953"/>
    <cellStyle name="Обычный 81" xfId="2954"/>
    <cellStyle name="Обычный 82" xfId="2955"/>
    <cellStyle name="Обычный 83" xfId="2956"/>
    <cellStyle name="Обычный 85" xfId="2957"/>
    <cellStyle name="Обычный 87" xfId="2958"/>
    <cellStyle name="Обычный 9" xfId="2959"/>
    <cellStyle name="Обычный 9 2" xfId="2960"/>
    <cellStyle name="Обычный 9 3" xfId="2961"/>
    <cellStyle name="Обычный 93" xfId="2962"/>
    <cellStyle name="Обычный 94" xfId="2963"/>
    <cellStyle name="Followed Hyperlink" xfId="2964"/>
    <cellStyle name="Плохой" xfId="2965"/>
    <cellStyle name="Пояснение" xfId="2966"/>
    <cellStyle name="Примечание" xfId="2967"/>
    <cellStyle name="Percent" xfId="2968"/>
    <cellStyle name="Связанная ячейка" xfId="2969"/>
    <cellStyle name="Стиль 1" xfId="2970"/>
    <cellStyle name="Текст предупреждения" xfId="2971"/>
    <cellStyle name="Comma" xfId="2972"/>
    <cellStyle name="Comma [0]" xfId="2973"/>
    <cellStyle name="Финансовый 2" xfId="2974"/>
    <cellStyle name="Финансовый 2 2" xfId="2975"/>
    <cellStyle name="Финансовый 3" xfId="2976"/>
    <cellStyle name="Хороший" xfId="2977"/>
  </cellStyles>
  <dxfs count="157"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indexed="65"/>
          <bgColor rgb="FFFB847D"/>
        </patternFill>
      </fill>
    </dxf>
    <dxf>
      <fill>
        <patternFill patternType="solid">
          <fgColor indexed="65"/>
          <bgColor rgb="FFFF909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rgb="FFC00000"/>
        </patternFill>
      </fill>
      <border>
        <top style="double">
          <color theme="5"/>
        </top>
      </border>
    </dxf>
    <dxf>
      <font>
        <b/>
        <color theme="0"/>
      </font>
      <fill>
        <patternFill patternType="solid">
          <fgColor rgb="FFED5E5E"/>
          <bgColor rgb="FFFF0000"/>
        </patternFill>
      </fill>
    </dxf>
    <dxf>
      <font>
        <color theme="1"/>
      </font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indexed="65"/>
          <bgColor rgb="FFFB847D"/>
        </patternFill>
      </fill>
    </dxf>
    <dxf>
      <fill>
        <patternFill patternType="solid">
          <fgColor indexed="65"/>
          <bgColor rgb="FFFF909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rgb="FFC00000"/>
        </patternFill>
      </fill>
      <border>
        <top style="double">
          <color theme="5"/>
        </top>
      </border>
    </dxf>
    <dxf>
      <font>
        <b/>
        <color theme="0"/>
      </font>
      <fill>
        <patternFill patternType="solid">
          <fgColor rgb="FFED5E5E"/>
          <bgColor rgb="FFFF0000"/>
        </patternFill>
      </fill>
    </dxf>
    <dxf>
      <font>
        <color theme="1"/>
      </font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indexed="65"/>
          <bgColor rgb="FFFB847D"/>
        </patternFill>
      </fill>
    </dxf>
    <dxf>
      <fill>
        <patternFill patternType="solid">
          <fgColor indexed="65"/>
          <bgColor rgb="FFFF909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rgb="FFC00000"/>
        </patternFill>
      </fill>
      <border>
        <top style="double">
          <color theme="5"/>
        </top>
      </border>
    </dxf>
    <dxf>
      <font>
        <b/>
        <color theme="0"/>
      </font>
      <fill>
        <patternFill patternType="solid">
          <fgColor rgb="FFED5E5E"/>
          <bgColor rgb="FFFF0000"/>
        </patternFill>
      </fill>
    </dxf>
    <dxf>
      <font>
        <color theme="1"/>
      </font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rgb="FFFF837C"/>
          <bgColor rgb="FFFB847D"/>
        </patternFill>
      </fill>
    </dxf>
    <dxf>
      <fill>
        <patternFill patternType="solid">
          <fgColor theme="5" tint="0.7997999787330627"/>
          <bgColor rgb="FFFF909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rgb="FFC00000"/>
        </patternFill>
      </fill>
      <border>
        <top style="double">
          <color theme="5"/>
        </top>
      </border>
    </dxf>
    <dxf>
      <font>
        <b/>
        <color theme="0"/>
      </font>
      <fill>
        <patternFill patternType="solid">
          <fgColor rgb="FFED5E5E"/>
          <bgColor rgb="FFFF0000"/>
        </patternFill>
      </fill>
    </dxf>
    <dxf>
      <font>
        <color theme="1"/>
      </font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>
          <bgColor rgb="FFEFFFE7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  <dxf>
      <fill>
        <patternFill patternType="lightGray">
          <fgColor theme="9" tint="0.3999499976634979"/>
          <bgColor theme="9" tint="0.5999600291252136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9" tint="-0.24993999302387238"/>
        </patternFill>
      </fill>
      <border>
        <top style="double">
          <color theme="9"/>
        </top>
      </border>
    </dxf>
    <dxf>
      <font>
        <b/>
        <color theme="0"/>
      </font>
      <fill>
        <patternFill patternType="lightTrellis">
          <fgColor theme="9" tint="-0.24993999302387238"/>
          <bgColor theme="9"/>
        </patternFill>
      </fill>
    </dxf>
    <dxf>
      <font>
        <color theme="1"/>
      </font>
      <border>
        <left style="thin">
          <color theme="9" tint="0.39998000860214233"/>
        </left>
        <right style="thin">
          <color theme="9" tint="0.39998000860214233"/>
        </right>
        <top style="thin">
          <color theme="9" tint="0.39998000860214233"/>
        </top>
        <bottom style="thin">
          <color theme="9" tint="0.39998000860214233"/>
        </bottom>
      </border>
    </dxf>
  </dxfs>
  <tableStyles count="1" defaultTableStyle="TableStyleMedium9" defaultPivotStyle="PivotStyleLight16">
    <tableStyle name="Зеленый" pivot="0" count="8">
      <tableStyleElement type="wholeTable" dxfId="156"/>
      <tableStyleElement type="headerRow" dxfId="155"/>
      <tableStyleElement type="totalRow" dxfId="154"/>
      <tableStyleElement type="firstColumn" dxfId="153"/>
      <tableStyleElement type="lastColumn" dxfId="152"/>
      <tableStyleElement type="firstRowStripe" dxfId="151"/>
      <tableStyleElement type="firstColumnStripe" dxfId="150"/>
      <tableStyleElement type="secondColumnStripe" dxfId="14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1190625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tm163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5"/>
  <sheetViews>
    <sheetView tabSelected="1" zoomScalePageLayoutView="0" workbookViewId="0" topLeftCell="A12">
      <selection activeCell="A348" sqref="A348:A349"/>
    </sheetView>
  </sheetViews>
  <sheetFormatPr defaultColWidth="9.140625" defaultRowHeight="15"/>
  <cols>
    <col min="2" max="2" width="46.00390625" style="0" customWidth="1"/>
    <col min="3" max="3" width="27.140625" style="0" customWidth="1"/>
    <col min="4" max="4" width="47.00390625" style="0" customWidth="1"/>
    <col min="5" max="5" width="16.421875" style="0" bestFit="1" customWidth="1"/>
    <col min="6" max="6" width="47.7109375" style="0" customWidth="1"/>
    <col min="7" max="7" width="13.00390625" style="0" bestFit="1" customWidth="1"/>
  </cols>
  <sheetData>
    <row r="1" spans="1:7" ht="21">
      <c r="A1" s="45"/>
      <c r="B1" s="46"/>
      <c r="C1" s="46"/>
      <c r="D1" s="46"/>
      <c r="E1" s="46"/>
      <c r="F1" s="46"/>
      <c r="G1" s="46"/>
    </row>
    <row r="2" spans="1:7" ht="15" customHeight="1">
      <c r="A2" s="46"/>
      <c r="B2" s="46"/>
      <c r="C2" s="68" t="s">
        <v>196</v>
      </c>
      <c r="D2" s="69" t="s">
        <v>197</v>
      </c>
      <c r="E2" s="47"/>
      <c r="F2" s="47"/>
      <c r="G2" s="47"/>
    </row>
    <row r="3" spans="1:7" ht="21">
      <c r="A3" s="46"/>
      <c r="B3" s="46"/>
      <c r="C3" s="48" t="s">
        <v>199</v>
      </c>
      <c r="D3" s="48"/>
      <c r="E3" s="48"/>
      <c r="F3" s="48"/>
      <c r="G3" s="48"/>
    </row>
    <row r="4" spans="1:7" ht="21">
      <c r="A4" s="46"/>
      <c r="B4" s="46"/>
      <c r="C4" s="48" t="s">
        <v>0</v>
      </c>
      <c r="D4" s="49"/>
      <c r="E4" s="49"/>
      <c r="F4" s="49"/>
      <c r="G4" s="49"/>
    </row>
    <row r="5" spans="1:7" ht="21">
      <c r="A5" s="46"/>
      <c r="B5" s="46"/>
      <c r="C5" s="50" t="s">
        <v>72</v>
      </c>
      <c r="D5" s="46"/>
      <c r="E5" s="46"/>
      <c r="F5" s="46"/>
      <c r="G5" s="46"/>
    </row>
    <row r="6" spans="1:7" ht="21">
      <c r="A6" s="46"/>
      <c r="B6" s="46"/>
      <c r="C6" s="46"/>
      <c r="D6" s="46"/>
      <c r="E6" s="46"/>
      <c r="F6" s="46"/>
      <c r="G6" s="46"/>
    </row>
    <row r="7" spans="1:7" ht="21">
      <c r="A7" s="46"/>
      <c r="B7" s="46"/>
      <c r="C7" s="46"/>
      <c r="D7" s="46"/>
      <c r="E7" s="46"/>
      <c r="F7" s="46"/>
      <c r="G7" s="46"/>
    </row>
    <row r="8" spans="1:7" s="44" customFormat="1" ht="21">
      <c r="A8" s="51" t="s">
        <v>198</v>
      </c>
      <c r="B8" s="51"/>
      <c r="C8" s="51"/>
      <c r="D8" s="51"/>
      <c r="E8" s="51"/>
      <c r="F8" s="51"/>
      <c r="G8" s="51"/>
    </row>
    <row r="9" spans="1:7" s="44" customFormat="1" ht="21">
      <c r="A9" s="51" t="s">
        <v>73</v>
      </c>
      <c r="B9" s="51"/>
      <c r="C9" s="51"/>
      <c r="D9" s="51"/>
      <c r="E9" s="51"/>
      <c r="F9" s="51"/>
      <c r="G9" s="51"/>
    </row>
    <row r="10" spans="1:7" s="44" customFormat="1" ht="21">
      <c r="A10" s="51" t="s">
        <v>74</v>
      </c>
      <c r="B10" s="51"/>
      <c r="C10" s="51"/>
      <c r="D10" s="51"/>
      <c r="E10" s="51"/>
      <c r="F10" s="51"/>
      <c r="G10" s="51"/>
    </row>
    <row r="11" spans="1:7" s="44" customFormat="1" ht="21">
      <c r="A11" s="51" t="s">
        <v>67</v>
      </c>
      <c r="B11" s="51"/>
      <c r="C11" s="51"/>
      <c r="D11" s="51"/>
      <c r="E11" s="51"/>
      <c r="F11" s="51"/>
      <c r="G11" s="51"/>
    </row>
    <row r="13" spans="1:7" ht="18.75" thickBot="1">
      <c r="A13" s="104" t="s">
        <v>1</v>
      </c>
      <c r="B13" s="104"/>
      <c r="C13" s="104"/>
      <c r="D13" s="104"/>
      <c r="E13" s="104"/>
      <c r="F13" s="104"/>
      <c r="G13" s="104"/>
    </row>
    <row r="14" spans="1:7" ht="15.75" thickBot="1">
      <c r="A14" s="1" t="s">
        <v>2</v>
      </c>
      <c r="B14" s="1" t="s">
        <v>3</v>
      </c>
      <c r="C14" s="1" t="s">
        <v>4</v>
      </c>
      <c r="D14" s="2" t="s">
        <v>5</v>
      </c>
      <c r="E14" s="3" t="s">
        <v>6</v>
      </c>
      <c r="F14" s="4" t="s">
        <v>449</v>
      </c>
      <c r="G14" s="2" t="s">
        <v>7</v>
      </c>
    </row>
    <row r="15" spans="1:7" ht="18">
      <c r="A15" s="5">
        <f>1</f>
        <v>1</v>
      </c>
      <c r="B15" s="6" t="s">
        <v>66</v>
      </c>
      <c r="C15" s="7" t="s">
        <v>8</v>
      </c>
      <c r="D15" s="8" t="s">
        <v>78</v>
      </c>
      <c r="E15" s="10">
        <v>3.6</v>
      </c>
      <c r="F15" s="9"/>
      <c r="G15" s="13" t="s">
        <v>64</v>
      </c>
    </row>
    <row r="16" spans="1:7" ht="18">
      <c r="A16" s="5">
        <f aca="true" t="shared" si="0" ref="A16:A21">A15+1</f>
        <v>2</v>
      </c>
      <c r="B16" s="30" t="s">
        <v>66</v>
      </c>
      <c r="C16" s="99" t="s">
        <v>8</v>
      </c>
      <c r="D16" s="93" t="s">
        <v>416</v>
      </c>
      <c r="E16" s="100">
        <v>0.22</v>
      </c>
      <c r="F16" s="95" t="s">
        <v>99</v>
      </c>
      <c r="G16" s="13" t="s">
        <v>64</v>
      </c>
    </row>
    <row r="17" spans="1:7" ht="18">
      <c r="A17" s="5">
        <f t="shared" si="0"/>
        <v>3</v>
      </c>
      <c r="B17" s="30" t="s">
        <v>66</v>
      </c>
      <c r="C17" s="99" t="s">
        <v>8</v>
      </c>
      <c r="D17" s="93" t="s">
        <v>417</v>
      </c>
      <c r="E17" s="100">
        <v>0.9</v>
      </c>
      <c r="F17" s="95" t="s">
        <v>418</v>
      </c>
      <c r="G17" s="13" t="s">
        <v>64</v>
      </c>
    </row>
    <row r="18" spans="1:7" ht="18">
      <c r="A18" s="5">
        <f t="shared" si="0"/>
        <v>4</v>
      </c>
      <c r="B18" s="24" t="s">
        <v>473</v>
      </c>
      <c r="C18" s="99" t="s">
        <v>8</v>
      </c>
      <c r="D18" s="93" t="s">
        <v>474</v>
      </c>
      <c r="E18" s="100">
        <v>3000</v>
      </c>
      <c r="F18" s="95" t="s">
        <v>475</v>
      </c>
      <c r="G18" s="13" t="s">
        <v>64</v>
      </c>
    </row>
    <row r="19" spans="1:7" ht="18">
      <c r="A19" s="5">
        <f t="shared" si="0"/>
        <v>5</v>
      </c>
      <c r="B19" s="24" t="s">
        <v>473</v>
      </c>
      <c r="C19" s="99" t="s">
        <v>11</v>
      </c>
      <c r="D19" s="93" t="s">
        <v>476</v>
      </c>
      <c r="E19" s="100">
        <v>3000</v>
      </c>
      <c r="F19" s="95" t="s">
        <v>475</v>
      </c>
      <c r="G19" s="13" t="s">
        <v>64</v>
      </c>
    </row>
    <row r="20" spans="1:7" ht="18">
      <c r="A20" s="5">
        <f t="shared" si="0"/>
        <v>6</v>
      </c>
      <c r="B20" s="24" t="s">
        <v>12</v>
      </c>
      <c r="C20" s="101" t="s">
        <v>8</v>
      </c>
      <c r="D20" s="102" t="s">
        <v>13</v>
      </c>
      <c r="E20" s="103">
        <v>29.5</v>
      </c>
      <c r="F20" s="60" t="s">
        <v>139</v>
      </c>
      <c r="G20" s="13" t="s">
        <v>64</v>
      </c>
    </row>
    <row r="21" spans="1:7" ht="18">
      <c r="A21" s="5">
        <f t="shared" si="0"/>
        <v>7</v>
      </c>
      <c r="B21" s="6" t="s">
        <v>12</v>
      </c>
      <c r="C21" s="7" t="s">
        <v>8</v>
      </c>
      <c r="D21" s="8" t="s">
        <v>14</v>
      </c>
      <c r="E21" s="10">
        <v>18</v>
      </c>
      <c r="F21" s="9"/>
      <c r="G21" s="13" t="s">
        <v>64</v>
      </c>
    </row>
    <row r="22" spans="1:7" ht="18">
      <c r="A22" s="5">
        <f aca="true" t="shared" si="1" ref="A22:A37">A21+1</f>
        <v>8</v>
      </c>
      <c r="B22" s="6" t="s">
        <v>12</v>
      </c>
      <c r="C22" s="7" t="s">
        <v>8</v>
      </c>
      <c r="D22" s="8" t="s">
        <v>419</v>
      </c>
      <c r="E22" s="10">
        <v>2.25</v>
      </c>
      <c r="F22" s="9"/>
      <c r="G22" s="13" t="s">
        <v>64</v>
      </c>
    </row>
    <row r="23" spans="1:7" ht="18">
      <c r="A23" s="5">
        <f t="shared" si="1"/>
        <v>9</v>
      </c>
      <c r="B23" s="6" t="s">
        <v>12</v>
      </c>
      <c r="C23" s="7" t="s">
        <v>8</v>
      </c>
      <c r="D23" s="8" t="s">
        <v>416</v>
      </c>
      <c r="E23" s="12">
        <v>0.72</v>
      </c>
      <c r="F23" s="16" t="s">
        <v>420</v>
      </c>
      <c r="G23" s="13" t="s">
        <v>64</v>
      </c>
    </row>
    <row r="24" spans="1:7" ht="18">
      <c r="A24" s="5">
        <f t="shared" si="1"/>
        <v>10</v>
      </c>
      <c r="B24" s="6" t="s">
        <v>12</v>
      </c>
      <c r="C24" s="7" t="s">
        <v>8</v>
      </c>
      <c r="D24" s="8" t="s">
        <v>27</v>
      </c>
      <c r="E24" s="12">
        <v>0.9</v>
      </c>
      <c r="F24" s="16" t="s">
        <v>418</v>
      </c>
      <c r="G24" s="13" t="s">
        <v>64</v>
      </c>
    </row>
    <row r="25" spans="1:7" ht="18">
      <c r="A25" s="5">
        <f t="shared" si="1"/>
        <v>11</v>
      </c>
      <c r="B25" s="11" t="s">
        <v>15</v>
      </c>
      <c r="C25" s="14" t="s">
        <v>8</v>
      </c>
      <c r="D25" s="15" t="s">
        <v>9</v>
      </c>
      <c r="E25" s="12">
        <f>50-2.5-2</f>
        <v>45.5</v>
      </c>
      <c r="F25" s="16"/>
      <c r="G25" s="13" t="s">
        <v>64</v>
      </c>
    </row>
    <row r="26" spans="1:7" ht="18">
      <c r="A26" s="5">
        <f t="shared" si="1"/>
        <v>12</v>
      </c>
      <c r="B26" s="11" t="s">
        <v>161</v>
      </c>
      <c r="C26" s="14" t="s">
        <v>8</v>
      </c>
      <c r="D26" s="15" t="s">
        <v>28</v>
      </c>
      <c r="E26" s="12">
        <f>61.3-29</f>
        <v>32.3</v>
      </c>
      <c r="F26" s="53" t="s">
        <v>304</v>
      </c>
      <c r="G26" s="13" t="s">
        <v>64</v>
      </c>
    </row>
    <row r="27" spans="1:7" ht="18">
      <c r="A27" s="5">
        <f t="shared" si="1"/>
        <v>13</v>
      </c>
      <c r="B27" s="11" t="s">
        <v>161</v>
      </c>
      <c r="C27" s="14" t="s">
        <v>8</v>
      </c>
      <c r="D27" s="15" t="s">
        <v>157</v>
      </c>
      <c r="E27" s="12">
        <f>28.8+28.9+29.2+29.8</f>
        <v>116.7</v>
      </c>
      <c r="F27" s="53" t="s">
        <v>298</v>
      </c>
      <c r="G27" s="13" t="s">
        <v>64</v>
      </c>
    </row>
    <row r="28" spans="1:7" ht="18">
      <c r="A28" s="5">
        <f t="shared" si="1"/>
        <v>14</v>
      </c>
      <c r="B28" s="11" t="s">
        <v>161</v>
      </c>
      <c r="C28" s="14" t="s">
        <v>8</v>
      </c>
      <c r="D28" s="15" t="s">
        <v>162</v>
      </c>
      <c r="E28" s="12">
        <f>27.8+28.4</f>
        <v>56.2</v>
      </c>
      <c r="F28" s="53" t="s">
        <v>299</v>
      </c>
      <c r="G28" s="13" t="s">
        <v>64</v>
      </c>
    </row>
    <row r="29" spans="1:7" ht="18">
      <c r="A29" s="5">
        <f t="shared" si="1"/>
        <v>15</v>
      </c>
      <c r="B29" s="6" t="s">
        <v>15</v>
      </c>
      <c r="C29" s="17" t="s">
        <v>8</v>
      </c>
      <c r="D29" s="8" t="s">
        <v>10</v>
      </c>
      <c r="E29" s="18">
        <f>1104-10-51-186.4-44-38-19.8-39-42.7-39.4</f>
        <v>633.7</v>
      </c>
      <c r="F29" s="19" t="s">
        <v>318</v>
      </c>
      <c r="G29" s="13" t="s">
        <v>64</v>
      </c>
    </row>
    <row r="30" spans="1:7" ht="18">
      <c r="A30" s="5">
        <f t="shared" si="1"/>
        <v>16</v>
      </c>
      <c r="B30" s="6" t="s">
        <v>15</v>
      </c>
      <c r="C30" s="17" t="s">
        <v>8</v>
      </c>
      <c r="D30" s="8" t="s">
        <v>155</v>
      </c>
      <c r="E30" s="18">
        <v>28.1</v>
      </c>
      <c r="F30" s="19" t="s">
        <v>307</v>
      </c>
      <c r="G30" s="13" t="s">
        <v>64</v>
      </c>
    </row>
    <row r="31" spans="1:7" ht="18">
      <c r="A31" s="5">
        <f t="shared" si="1"/>
        <v>17</v>
      </c>
      <c r="B31" s="6" t="s">
        <v>15</v>
      </c>
      <c r="C31" s="17" t="s">
        <v>8</v>
      </c>
      <c r="D31" s="8" t="s">
        <v>16</v>
      </c>
      <c r="E31" s="10">
        <v>45.3</v>
      </c>
      <c r="F31" s="9" t="s">
        <v>308</v>
      </c>
      <c r="G31" s="13" t="s">
        <v>64</v>
      </c>
    </row>
    <row r="32" spans="1:7" ht="18">
      <c r="A32" s="5">
        <f t="shared" si="1"/>
        <v>18</v>
      </c>
      <c r="B32" s="6" t="s">
        <v>161</v>
      </c>
      <c r="C32" s="17" t="s">
        <v>8</v>
      </c>
      <c r="D32" s="8" t="s">
        <v>16</v>
      </c>
      <c r="E32" s="10">
        <v>28.8</v>
      </c>
      <c r="F32" s="9" t="s">
        <v>304</v>
      </c>
      <c r="G32" s="13" t="s">
        <v>64</v>
      </c>
    </row>
    <row r="33" spans="1:7" ht="18">
      <c r="A33" s="5">
        <f t="shared" si="1"/>
        <v>19</v>
      </c>
      <c r="B33" s="6" t="s">
        <v>15</v>
      </c>
      <c r="C33" s="17" t="s">
        <v>8</v>
      </c>
      <c r="D33" s="8" t="s">
        <v>17</v>
      </c>
      <c r="E33" s="10">
        <f>46.14+163.1</f>
        <v>209.24</v>
      </c>
      <c r="F33" s="9" t="s">
        <v>303</v>
      </c>
      <c r="G33" s="13" t="s">
        <v>64</v>
      </c>
    </row>
    <row r="34" spans="1:7" ht="18">
      <c r="A34" s="5">
        <f t="shared" si="1"/>
        <v>20</v>
      </c>
      <c r="B34" s="6" t="s">
        <v>161</v>
      </c>
      <c r="C34" s="17" t="s">
        <v>8</v>
      </c>
      <c r="D34" s="8" t="s">
        <v>17</v>
      </c>
      <c r="E34" s="10">
        <v>28.4</v>
      </c>
      <c r="F34" s="9" t="s">
        <v>304</v>
      </c>
      <c r="G34" s="13" t="s">
        <v>64</v>
      </c>
    </row>
    <row r="35" spans="1:7" ht="18">
      <c r="A35" s="5">
        <f t="shared" si="1"/>
        <v>21</v>
      </c>
      <c r="B35" s="6" t="s">
        <v>15</v>
      </c>
      <c r="C35" s="17" t="s">
        <v>8</v>
      </c>
      <c r="D35" s="8" t="s">
        <v>18</v>
      </c>
      <c r="E35" s="10">
        <f>225</f>
        <v>225</v>
      </c>
      <c r="F35" s="9" t="s">
        <v>306</v>
      </c>
      <c r="G35" s="13" t="s">
        <v>64</v>
      </c>
    </row>
    <row r="36" spans="1:7" ht="18">
      <c r="A36" s="5">
        <f t="shared" si="1"/>
        <v>22</v>
      </c>
      <c r="B36" s="6" t="s">
        <v>161</v>
      </c>
      <c r="C36" s="17" t="s">
        <v>8</v>
      </c>
      <c r="D36" s="8" t="s">
        <v>18</v>
      </c>
      <c r="E36" s="12">
        <v>184.3</v>
      </c>
      <c r="F36" s="16" t="s">
        <v>305</v>
      </c>
      <c r="G36" s="13" t="s">
        <v>64</v>
      </c>
    </row>
    <row r="37" spans="1:7" ht="18">
      <c r="A37" s="5">
        <f t="shared" si="1"/>
        <v>23</v>
      </c>
      <c r="B37" s="11" t="s">
        <v>161</v>
      </c>
      <c r="C37" s="14" t="s">
        <v>11</v>
      </c>
      <c r="D37" s="8" t="s">
        <v>19</v>
      </c>
      <c r="E37" s="10">
        <f>94-0.6-33.12</f>
        <v>60.28000000000001</v>
      </c>
      <c r="F37" s="16" t="s">
        <v>450</v>
      </c>
      <c r="G37" s="13" t="s">
        <v>64</v>
      </c>
    </row>
    <row r="38" spans="1:7" ht="18">
      <c r="A38" s="5">
        <f>A37+1</f>
        <v>24</v>
      </c>
      <c r="B38" s="8" t="s">
        <v>20</v>
      </c>
      <c r="C38" s="17" t="s">
        <v>8</v>
      </c>
      <c r="D38" s="8" t="s">
        <v>21</v>
      </c>
      <c r="E38" s="10">
        <f>10.15+5.9-10.15</f>
        <v>5.9</v>
      </c>
      <c r="F38" s="16"/>
      <c r="G38" s="13" t="s">
        <v>64</v>
      </c>
    </row>
    <row r="39" spans="1:7" ht="18">
      <c r="A39" s="5">
        <f>A38+1</f>
        <v>25</v>
      </c>
      <c r="B39" s="8" t="s">
        <v>20</v>
      </c>
      <c r="C39" s="17" t="s">
        <v>8</v>
      </c>
      <c r="D39" s="8" t="s">
        <v>77</v>
      </c>
      <c r="E39" s="10">
        <v>4.8</v>
      </c>
      <c r="F39" s="16" t="s">
        <v>264</v>
      </c>
      <c r="G39" s="13" t="s">
        <v>64</v>
      </c>
    </row>
    <row r="40" spans="1:7" ht="18">
      <c r="A40" s="5">
        <f>A39+1</f>
        <v>26</v>
      </c>
      <c r="B40" s="8" t="s">
        <v>22</v>
      </c>
      <c r="C40" s="17" t="s">
        <v>8</v>
      </c>
      <c r="D40" s="8" t="s">
        <v>23</v>
      </c>
      <c r="E40" s="10">
        <v>7.1</v>
      </c>
      <c r="F40" s="16"/>
      <c r="G40" s="13" t="s">
        <v>64</v>
      </c>
    </row>
    <row r="41" spans="1:7" ht="18">
      <c r="A41" s="5">
        <f>A40+1</f>
        <v>27</v>
      </c>
      <c r="B41" s="8" t="s">
        <v>22</v>
      </c>
      <c r="C41" s="17" t="s">
        <v>8</v>
      </c>
      <c r="D41" s="8" t="s">
        <v>116</v>
      </c>
      <c r="E41" s="10">
        <v>1.7</v>
      </c>
      <c r="F41" s="16"/>
      <c r="G41" s="13" t="s">
        <v>64</v>
      </c>
    </row>
    <row r="43" spans="1:7" s="20" customFormat="1" ht="18" customHeight="1" thickBot="1">
      <c r="A43" s="104" t="s">
        <v>154</v>
      </c>
      <c r="B43" s="104"/>
      <c r="C43" s="104"/>
      <c r="D43" s="104"/>
      <c r="E43" s="104"/>
      <c r="F43" s="104"/>
      <c r="G43" s="104"/>
    </row>
    <row r="44" spans="1:7" s="21" customFormat="1" ht="18" customHeight="1" thickBot="1">
      <c r="A44" s="1" t="s">
        <v>2</v>
      </c>
      <c r="B44" s="1" t="s">
        <v>3</v>
      </c>
      <c r="C44" s="1" t="s">
        <v>4</v>
      </c>
      <c r="D44" s="2" t="s">
        <v>5</v>
      </c>
      <c r="E44" s="3" t="s">
        <v>6</v>
      </c>
      <c r="F44" s="4" t="s">
        <v>449</v>
      </c>
      <c r="G44" s="2" t="s">
        <v>7</v>
      </c>
    </row>
    <row r="45" spans="1:7" s="21" customFormat="1" ht="18" customHeight="1">
      <c r="A45" s="5">
        <f>SUM(A41,1)</f>
        <v>28</v>
      </c>
      <c r="B45" s="22" t="s">
        <v>24</v>
      </c>
      <c r="C45" s="23" t="s">
        <v>8</v>
      </c>
      <c r="D45" s="24" t="s">
        <v>25</v>
      </c>
      <c r="E45" s="25">
        <f>961-961+1058</f>
        <v>1058</v>
      </c>
      <c r="F45" s="26"/>
      <c r="G45" s="27" t="s">
        <v>64</v>
      </c>
    </row>
    <row r="46" spans="1:7" s="21" customFormat="1" ht="18" customHeight="1">
      <c r="A46" s="5">
        <f aca="true" t="shared" si="2" ref="A46:A57">SUM(A45,1)</f>
        <v>29</v>
      </c>
      <c r="B46" s="28" t="s">
        <v>26</v>
      </c>
      <c r="C46" s="29" t="s">
        <v>8</v>
      </c>
      <c r="D46" s="30" t="s">
        <v>27</v>
      </c>
      <c r="E46" s="31">
        <f>51+54+1008-61-483.4</f>
        <v>568.6</v>
      </c>
      <c r="F46" s="26"/>
      <c r="G46" s="27" t="s">
        <v>64</v>
      </c>
    </row>
    <row r="47" spans="1:7" s="32" customFormat="1" ht="18" customHeight="1">
      <c r="A47" s="5">
        <f t="shared" si="2"/>
        <v>30</v>
      </c>
      <c r="B47" s="32" t="s">
        <v>29</v>
      </c>
      <c r="C47" s="29" t="s">
        <v>8</v>
      </c>
      <c r="D47" s="24" t="s">
        <v>421</v>
      </c>
      <c r="E47" s="91">
        <v>0.4</v>
      </c>
      <c r="F47" s="93" t="s">
        <v>418</v>
      </c>
      <c r="G47" s="27" t="s">
        <v>64</v>
      </c>
    </row>
    <row r="48" spans="1:7" s="32" customFormat="1" ht="18" customHeight="1">
      <c r="A48" s="5">
        <f t="shared" si="2"/>
        <v>31</v>
      </c>
      <c r="B48" s="24" t="s">
        <v>29</v>
      </c>
      <c r="C48" s="14" t="s">
        <v>8</v>
      </c>
      <c r="D48" s="24" t="s">
        <v>27</v>
      </c>
      <c r="E48" s="92">
        <v>15</v>
      </c>
      <c r="F48" s="93" t="s">
        <v>377</v>
      </c>
      <c r="G48" s="27" t="s">
        <v>64</v>
      </c>
    </row>
    <row r="49" spans="1:7" s="32" customFormat="1" ht="18" customHeight="1">
      <c r="A49" s="5">
        <f t="shared" si="2"/>
        <v>32</v>
      </c>
      <c r="B49" s="24" t="s">
        <v>29</v>
      </c>
      <c r="C49" s="14" t="s">
        <v>8</v>
      </c>
      <c r="D49" s="24" t="s">
        <v>77</v>
      </c>
      <c r="E49" s="92">
        <v>19.5</v>
      </c>
      <c r="F49" s="93" t="s">
        <v>377</v>
      </c>
      <c r="G49" s="27" t="s">
        <v>64</v>
      </c>
    </row>
    <row r="50" spans="1:7" ht="18" customHeight="1">
      <c r="A50" s="5">
        <f t="shared" si="2"/>
        <v>33</v>
      </c>
      <c r="B50" s="24" t="s">
        <v>30</v>
      </c>
      <c r="C50" s="14" t="s">
        <v>8</v>
      </c>
      <c r="D50" s="24" t="s">
        <v>31</v>
      </c>
      <c r="E50" s="92">
        <f>54-4-5-4-2.6</f>
        <v>38.4</v>
      </c>
      <c r="F50" s="93" t="s">
        <v>377</v>
      </c>
      <c r="G50" s="27" t="s">
        <v>64</v>
      </c>
    </row>
    <row r="51" spans="1:7" ht="18" customHeight="1">
      <c r="A51" s="5">
        <f t="shared" si="2"/>
        <v>34</v>
      </c>
      <c r="B51" s="24" t="s">
        <v>366</v>
      </c>
      <c r="C51" s="14" t="s">
        <v>8</v>
      </c>
      <c r="D51" s="24" t="s">
        <v>269</v>
      </c>
      <c r="E51" s="12">
        <f>103.1+103.1+106.6+103.2</f>
        <v>415.99999999999994</v>
      </c>
      <c r="F51" s="19" t="s">
        <v>300</v>
      </c>
      <c r="G51" s="27" t="s">
        <v>64</v>
      </c>
    </row>
    <row r="52" spans="1:7" ht="18" customHeight="1">
      <c r="A52" s="5">
        <f t="shared" si="2"/>
        <v>35</v>
      </c>
      <c r="B52" s="24" t="s">
        <v>366</v>
      </c>
      <c r="C52" s="14" t="s">
        <v>8</v>
      </c>
      <c r="D52" s="24" t="s">
        <v>270</v>
      </c>
      <c r="E52" s="12">
        <f>57.7-7+77.7+95.7+101.6</f>
        <v>325.70000000000005</v>
      </c>
      <c r="F52" s="19" t="s">
        <v>301</v>
      </c>
      <c r="G52" s="27" t="s">
        <v>64</v>
      </c>
    </row>
    <row r="53" spans="1:7" ht="18" customHeight="1">
      <c r="A53" s="5">
        <f t="shared" si="2"/>
        <v>36</v>
      </c>
      <c r="B53" s="24" t="s">
        <v>366</v>
      </c>
      <c r="C53" s="14" t="s">
        <v>8</v>
      </c>
      <c r="D53" s="24" t="s">
        <v>271</v>
      </c>
      <c r="E53" s="12">
        <f>101.6+101</f>
        <v>202.6</v>
      </c>
      <c r="F53" s="19" t="s">
        <v>302</v>
      </c>
      <c r="G53" s="27" t="s">
        <v>64</v>
      </c>
    </row>
    <row r="54" spans="1:7" ht="18" customHeight="1">
      <c r="A54" s="5">
        <f t="shared" si="2"/>
        <v>37</v>
      </c>
      <c r="B54" s="24" t="s">
        <v>324</v>
      </c>
      <c r="C54" s="14" t="s">
        <v>8</v>
      </c>
      <c r="D54" s="24" t="s">
        <v>180</v>
      </c>
      <c r="E54" s="12">
        <f>10.5+5.5</f>
        <v>16</v>
      </c>
      <c r="F54" s="19" t="s">
        <v>321</v>
      </c>
      <c r="G54" s="27" t="s">
        <v>64</v>
      </c>
    </row>
    <row r="55" spans="1:7" ht="18" customHeight="1">
      <c r="A55" s="5">
        <f t="shared" si="2"/>
        <v>38</v>
      </c>
      <c r="B55" s="24" t="s">
        <v>322</v>
      </c>
      <c r="C55" s="14" t="s">
        <v>8</v>
      </c>
      <c r="D55" s="24" t="s">
        <v>180</v>
      </c>
      <c r="E55" s="12">
        <v>7.8</v>
      </c>
      <c r="F55" s="19" t="s">
        <v>323</v>
      </c>
      <c r="G55" s="27" t="s">
        <v>64</v>
      </c>
    </row>
    <row r="56" spans="1:7" ht="18">
      <c r="A56" s="5">
        <f t="shared" si="2"/>
        <v>39</v>
      </c>
      <c r="B56" s="24" t="s">
        <v>32</v>
      </c>
      <c r="C56" s="14" t="s">
        <v>8</v>
      </c>
      <c r="D56" s="24" t="s">
        <v>25</v>
      </c>
      <c r="E56" s="12">
        <v>15.3</v>
      </c>
      <c r="F56" s="9"/>
      <c r="G56" s="27" t="s">
        <v>64</v>
      </c>
    </row>
    <row r="57" spans="1:7" ht="18" customHeight="1">
      <c r="A57" s="5">
        <f t="shared" si="2"/>
        <v>40</v>
      </c>
      <c r="B57" s="24" t="s">
        <v>32</v>
      </c>
      <c r="C57" s="14" t="s">
        <v>8</v>
      </c>
      <c r="D57" s="24" t="s">
        <v>33</v>
      </c>
      <c r="E57" s="12">
        <f>171-10-109</f>
        <v>52</v>
      </c>
      <c r="F57" s="9" t="s">
        <v>153</v>
      </c>
      <c r="G57" s="27" t="s">
        <v>64</v>
      </c>
    </row>
    <row r="58" spans="1:7" ht="18" customHeight="1">
      <c r="A58" s="5">
        <f aca="true" t="shared" si="3" ref="A58:A64">A57+1</f>
        <v>41</v>
      </c>
      <c r="B58" s="24" t="s">
        <v>34</v>
      </c>
      <c r="C58" s="14" t="s">
        <v>8</v>
      </c>
      <c r="D58" s="24" t="s">
        <v>27</v>
      </c>
      <c r="E58" s="12">
        <f>38+38+41-12.4-15-5-4</f>
        <v>80.6</v>
      </c>
      <c r="F58" s="9"/>
      <c r="G58" s="27" t="s">
        <v>64</v>
      </c>
    </row>
    <row r="59" spans="1:7" ht="18" customHeight="1">
      <c r="A59" s="5">
        <f t="shared" si="3"/>
        <v>42</v>
      </c>
      <c r="B59" s="24" t="s">
        <v>179</v>
      </c>
      <c r="C59" s="14" t="s">
        <v>8</v>
      </c>
      <c r="D59" s="24" t="s">
        <v>180</v>
      </c>
      <c r="E59" s="12">
        <v>114</v>
      </c>
      <c r="F59" s="16" t="s">
        <v>279</v>
      </c>
      <c r="G59" s="27" t="s">
        <v>64</v>
      </c>
    </row>
    <row r="60" spans="1:7" ht="18" customHeight="1">
      <c r="A60" s="5">
        <f t="shared" si="3"/>
        <v>43</v>
      </c>
      <c r="B60" s="33" t="s">
        <v>35</v>
      </c>
      <c r="C60" s="34" t="s">
        <v>8</v>
      </c>
      <c r="D60" s="24" t="s">
        <v>448</v>
      </c>
      <c r="E60" s="10">
        <v>0</v>
      </c>
      <c r="F60" s="16" t="s">
        <v>332</v>
      </c>
      <c r="G60" s="27" t="s">
        <v>64</v>
      </c>
    </row>
    <row r="61" spans="1:7" ht="18" customHeight="1">
      <c r="A61" s="5">
        <f t="shared" si="3"/>
        <v>44</v>
      </c>
      <c r="B61" s="87" t="s">
        <v>36</v>
      </c>
      <c r="C61" s="88" t="s">
        <v>8</v>
      </c>
      <c r="D61" s="89" t="s">
        <v>28</v>
      </c>
      <c r="E61" s="10">
        <f>831-202</f>
        <v>629</v>
      </c>
      <c r="F61" s="35" t="s">
        <v>386</v>
      </c>
      <c r="G61" s="27" t="s">
        <v>64</v>
      </c>
    </row>
    <row r="62" spans="1:7" ht="18" customHeight="1">
      <c r="A62" s="5">
        <f t="shared" si="3"/>
        <v>45</v>
      </c>
      <c r="B62" s="82" t="s">
        <v>459</v>
      </c>
      <c r="C62" s="29" t="s">
        <v>8</v>
      </c>
      <c r="D62" s="90" t="s">
        <v>158</v>
      </c>
      <c r="E62" s="25">
        <f>48+54-17.5+18+54+18+69+18.3</f>
        <v>261.8</v>
      </c>
      <c r="F62" s="55" t="s">
        <v>537</v>
      </c>
      <c r="G62" s="27" t="s">
        <v>64</v>
      </c>
    </row>
    <row r="63" spans="1:7" ht="18" customHeight="1">
      <c r="A63" s="5">
        <f t="shared" si="3"/>
        <v>46</v>
      </c>
      <c r="B63" s="82" t="s">
        <v>87</v>
      </c>
      <c r="C63" s="29" t="s">
        <v>8</v>
      </c>
      <c r="D63" s="90" t="s">
        <v>156</v>
      </c>
      <c r="E63" s="25">
        <v>10.5</v>
      </c>
      <c r="F63" s="55"/>
      <c r="G63" s="27" t="s">
        <v>64</v>
      </c>
    </row>
    <row r="64" spans="1:7" ht="18" customHeight="1">
      <c r="A64" s="5">
        <f t="shared" si="3"/>
        <v>47</v>
      </c>
      <c r="B64" s="38" t="s">
        <v>87</v>
      </c>
      <c r="C64" s="23" t="s">
        <v>8</v>
      </c>
      <c r="D64" s="63" t="s">
        <v>155</v>
      </c>
      <c r="E64" s="25">
        <v>15</v>
      </c>
      <c r="F64" s="35"/>
      <c r="G64" s="27" t="s">
        <v>64</v>
      </c>
    </row>
    <row r="66" spans="1:7" s="20" customFormat="1" ht="19.5" customHeight="1" thickBot="1">
      <c r="A66" s="104" t="s">
        <v>37</v>
      </c>
      <c r="B66" s="104"/>
      <c r="C66" s="104"/>
      <c r="D66" s="104"/>
      <c r="E66" s="104"/>
      <c r="F66" s="104"/>
      <c r="G66" s="104"/>
    </row>
    <row r="67" spans="1:7" ht="19.5" customHeight="1" thickBot="1">
      <c r="A67" s="1" t="s">
        <v>2</v>
      </c>
      <c r="B67" s="74" t="s">
        <v>3</v>
      </c>
      <c r="C67" s="74" t="s">
        <v>4</v>
      </c>
      <c r="D67" s="36" t="s">
        <v>5</v>
      </c>
      <c r="E67" s="75" t="s">
        <v>6</v>
      </c>
      <c r="F67" s="4" t="s">
        <v>449</v>
      </c>
      <c r="G67" s="36" t="s">
        <v>7</v>
      </c>
    </row>
    <row r="68" spans="1:7" ht="18" customHeight="1" thickBot="1">
      <c r="A68" s="37">
        <f>A64+1</f>
        <v>48</v>
      </c>
      <c r="B68" s="70" t="s">
        <v>41</v>
      </c>
      <c r="C68" s="34" t="s">
        <v>38</v>
      </c>
      <c r="D68" s="34" t="s">
        <v>105</v>
      </c>
      <c r="E68" s="70">
        <f>21+7</f>
        <v>28</v>
      </c>
      <c r="F68" s="70" t="s">
        <v>373</v>
      </c>
      <c r="G68" s="27" t="s">
        <v>64</v>
      </c>
    </row>
    <row r="69" spans="1:7" ht="18" customHeight="1" thickBot="1">
      <c r="A69" s="37">
        <f>A68+1</f>
        <v>49</v>
      </c>
      <c r="B69" s="70" t="s">
        <v>41</v>
      </c>
      <c r="C69" s="34" t="s">
        <v>38</v>
      </c>
      <c r="D69" s="34" t="s">
        <v>134</v>
      </c>
      <c r="E69" s="70">
        <f>12.35+11.7+10.25+9.8+10.6-11.7</f>
        <v>43</v>
      </c>
      <c r="F69" s="70" t="s">
        <v>376</v>
      </c>
      <c r="G69" s="27" t="s">
        <v>64</v>
      </c>
    </row>
    <row r="70" spans="1:7" ht="18" customHeight="1" thickBot="1">
      <c r="A70" s="37">
        <f aca="true" t="shared" si="4" ref="A70:A122">SUM(A69,1)</f>
        <v>50</v>
      </c>
      <c r="B70" s="70" t="s">
        <v>135</v>
      </c>
      <c r="C70" s="34" t="s">
        <v>38</v>
      </c>
      <c r="D70" s="34" t="s">
        <v>312</v>
      </c>
      <c r="E70" s="70">
        <v>33</v>
      </c>
      <c r="F70" s="70" t="s">
        <v>294</v>
      </c>
      <c r="G70" s="27" t="s">
        <v>64</v>
      </c>
    </row>
    <row r="71" spans="1:7" ht="18" customHeight="1" thickBot="1">
      <c r="A71" s="37">
        <f t="shared" si="4"/>
        <v>51</v>
      </c>
      <c r="B71" s="70" t="s">
        <v>135</v>
      </c>
      <c r="C71" s="34" t="s">
        <v>38</v>
      </c>
      <c r="D71" s="34" t="s">
        <v>313</v>
      </c>
      <c r="E71" s="70">
        <v>223.5</v>
      </c>
      <c r="F71" s="70" t="s">
        <v>314</v>
      </c>
      <c r="G71" s="27" t="s">
        <v>64</v>
      </c>
    </row>
    <row r="72" spans="1:7" ht="18" customHeight="1" thickBot="1">
      <c r="A72" s="37">
        <f t="shared" si="4"/>
        <v>52</v>
      </c>
      <c r="B72" s="70" t="s">
        <v>135</v>
      </c>
      <c r="C72" s="34" t="s">
        <v>38</v>
      </c>
      <c r="D72" s="34" t="s">
        <v>443</v>
      </c>
      <c r="E72" s="70">
        <v>21</v>
      </c>
      <c r="F72" s="70" t="s">
        <v>426</v>
      </c>
      <c r="G72" s="27" t="s">
        <v>64</v>
      </c>
    </row>
    <row r="73" spans="1:7" ht="18" customHeight="1" thickBot="1">
      <c r="A73" s="37">
        <f t="shared" si="4"/>
        <v>53</v>
      </c>
      <c r="B73" s="70" t="s">
        <v>135</v>
      </c>
      <c r="C73" s="34" t="s">
        <v>38</v>
      </c>
      <c r="D73" s="34" t="s">
        <v>315</v>
      </c>
      <c r="E73" s="70">
        <v>14.3</v>
      </c>
      <c r="F73" s="70" t="s">
        <v>264</v>
      </c>
      <c r="G73" s="27" t="s">
        <v>64</v>
      </c>
    </row>
    <row r="74" spans="1:7" ht="18" customHeight="1" thickBot="1">
      <c r="A74" s="37">
        <f t="shared" si="4"/>
        <v>54</v>
      </c>
      <c r="B74" s="70" t="s">
        <v>458</v>
      </c>
      <c r="C74" s="34" t="s">
        <v>349</v>
      </c>
      <c r="D74" s="34" t="s">
        <v>346</v>
      </c>
      <c r="E74" s="70">
        <f>12.3+82</f>
        <v>94.3</v>
      </c>
      <c r="F74" s="70" t="s">
        <v>494</v>
      </c>
      <c r="G74" s="27" t="s">
        <v>64</v>
      </c>
    </row>
    <row r="75" spans="1:7" ht="18" customHeight="1" thickBot="1">
      <c r="A75" s="37">
        <f t="shared" si="4"/>
        <v>55</v>
      </c>
      <c r="B75" s="70" t="s">
        <v>458</v>
      </c>
      <c r="C75" s="34" t="s">
        <v>38</v>
      </c>
      <c r="D75" s="34" t="s">
        <v>497</v>
      </c>
      <c r="E75" s="70">
        <f>11.2</f>
        <v>11.2</v>
      </c>
      <c r="F75" s="70" t="s">
        <v>99</v>
      </c>
      <c r="G75" s="27" t="s">
        <v>64</v>
      </c>
    </row>
    <row r="76" spans="1:7" ht="18" customHeight="1" thickBot="1">
      <c r="A76" s="37">
        <f t="shared" si="4"/>
        <v>56</v>
      </c>
      <c r="B76" s="70" t="s">
        <v>458</v>
      </c>
      <c r="C76" s="34" t="s">
        <v>38</v>
      </c>
      <c r="D76" s="34" t="s">
        <v>382</v>
      </c>
      <c r="E76" s="70">
        <v>19.3</v>
      </c>
      <c r="F76" s="70" t="s">
        <v>99</v>
      </c>
      <c r="G76" s="27" t="s">
        <v>64</v>
      </c>
    </row>
    <row r="77" spans="1:7" ht="18" customHeight="1" thickBot="1">
      <c r="A77" s="37">
        <f t="shared" si="4"/>
        <v>57</v>
      </c>
      <c r="B77" s="70" t="s">
        <v>106</v>
      </c>
      <c r="C77" s="34" t="s">
        <v>11</v>
      </c>
      <c r="D77" s="34" t="s">
        <v>343</v>
      </c>
      <c r="E77" s="70">
        <v>30</v>
      </c>
      <c r="F77" s="70" t="s">
        <v>355</v>
      </c>
      <c r="G77" s="27" t="s">
        <v>64</v>
      </c>
    </row>
    <row r="78" spans="1:7" ht="18" customHeight="1" thickBot="1">
      <c r="A78" s="37">
        <f t="shared" si="4"/>
        <v>58</v>
      </c>
      <c r="B78" s="70" t="s">
        <v>435</v>
      </c>
      <c r="C78" s="34" t="s">
        <v>381</v>
      </c>
      <c r="D78" s="34" t="s">
        <v>436</v>
      </c>
      <c r="E78" s="70">
        <f>7+8.2</f>
        <v>15.2</v>
      </c>
      <c r="F78" s="70" t="s">
        <v>46</v>
      </c>
      <c r="G78" s="27" t="s">
        <v>64</v>
      </c>
    </row>
    <row r="79" spans="1:7" ht="18" customHeight="1" thickBot="1">
      <c r="A79" s="37">
        <f t="shared" si="4"/>
        <v>59</v>
      </c>
      <c r="B79" s="70" t="s">
        <v>435</v>
      </c>
      <c r="C79" s="34" t="s">
        <v>381</v>
      </c>
      <c r="D79" s="34" t="s">
        <v>437</v>
      </c>
      <c r="E79" s="70">
        <f>7+7.9+8</f>
        <v>22.9</v>
      </c>
      <c r="F79" s="70" t="s">
        <v>438</v>
      </c>
      <c r="G79" s="27" t="s">
        <v>64</v>
      </c>
    </row>
    <row r="80" spans="1:7" ht="18" customHeight="1" thickBot="1">
      <c r="A80" s="37">
        <f t="shared" si="4"/>
        <v>60</v>
      </c>
      <c r="B80" s="70" t="s">
        <v>106</v>
      </c>
      <c r="C80" s="34" t="s">
        <v>38</v>
      </c>
      <c r="D80" s="34" t="s">
        <v>309</v>
      </c>
      <c r="E80" s="70">
        <f>259.6+196-108.3-58.6</f>
        <v>288.7</v>
      </c>
      <c r="F80" s="70" t="s">
        <v>325</v>
      </c>
      <c r="G80" s="27" t="s">
        <v>64</v>
      </c>
    </row>
    <row r="81" spans="1:7" ht="18" customHeight="1" thickBot="1">
      <c r="A81" s="37">
        <f t="shared" si="4"/>
        <v>61</v>
      </c>
      <c r="B81" s="70" t="s">
        <v>106</v>
      </c>
      <c r="C81" s="34" t="s">
        <v>107</v>
      </c>
      <c r="D81" s="76" t="s">
        <v>108</v>
      </c>
      <c r="E81" s="77">
        <v>288.5</v>
      </c>
      <c r="F81" s="70" t="s">
        <v>368</v>
      </c>
      <c r="G81" s="27" t="s">
        <v>64</v>
      </c>
    </row>
    <row r="82" spans="1:7" ht="18" customHeight="1" thickBot="1">
      <c r="A82" s="37">
        <f t="shared" si="4"/>
        <v>62</v>
      </c>
      <c r="B82" s="70" t="s">
        <v>461</v>
      </c>
      <c r="C82" s="34" t="s">
        <v>38</v>
      </c>
      <c r="D82" s="34" t="s">
        <v>129</v>
      </c>
      <c r="E82" s="70">
        <v>3.7</v>
      </c>
      <c r="F82" s="70"/>
      <c r="G82" s="27" t="s">
        <v>64</v>
      </c>
    </row>
    <row r="83" spans="1:7" ht="18" customHeight="1" thickBot="1">
      <c r="A83" s="37">
        <f t="shared" si="4"/>
        <v>63</v>
      </c>
      <c r="B83" s="70" t="s">
        <v>460</v>
      </c>
      <c r="C83" s="34" t="s">
        <v>11</v>
      </c>
      <c r="D83" s="34" t="s">
        <v>344</v>
      </c>
      <c r="E83" s="70">
        <v>17.5</v>
      </c>
      <c r="F83" s="70" t="s">
        <v>356</v>
      </c>
      <c r="G83" s="27" t="s">
        <v>64</v>
      </c>
    </row>
    <row r="84" spans="1:7" ht="18" customHeight="1" thickBot="1">
      <c r="A84" s="37">
        <f t="shared" si="4"/>
        <v>64</v>
      </c>
      <c r="B84" s="70" t="s">
        <v>183</v>
      </c>
      <c r="C84" s="34" t="s">
        <v>38</v>
      </c>
      <c r="D84" s="34" t="s">
        <v>130</v>
      </c>
      <c r="E84" s="70">
        <f>66.5+157.3</f>
        <v>223.8</v>
      </c>
      <c r="F84" s="70"/>
      <c r="G84" s="27" t="s">
        <v>64</v>
      </c>
    </row>
    <row r="85" spans="1:7" ht="18" customHeight="1" thickBot="1">
      <c r="A85" s="37">
        <f t="shared" si="4"/>
        <v>65</v>
      </c>
      <c r="B85" s="70" t="s">
        <v>457</v>
      </c>
      <c r="C85" s="34" t="s">
        <v>38</v>
      </c>
      <c r="D85" s="34" t="s">
        <v>439</v>
      </c>
      <c r="E85" s="70">
        <f>7.6+8+8+8</f>
        <v>31.6</v>
      </c>
      <c r="F85" s="70" t="s">
        <v>440</v>
      </c>
      <c r="G85" s="27" t="s">
        <v>64</v>
      </c>
    </row>
    <row r="86" spans="1:7" ht="18" customHeight="1" thickBot="1">
      <c r="A86" s="37">
        <f t="shared" si="4"/>
        <v>66</v>
      </c>
      <c r="B86" s="70" t="s">
        <v>457</v>
      </c>
      <c r="C86" s="34" t="s">
        <v>38</v>
      </c>
      <c r="D86" s="34" t="s">
        <v>423</v>
      </c>
      <c r="E86" s="70">
        <v>10.7</v>
      </c>
      <c r="F86" s="70" t="s">
        <v>424</v>
      </c>
      <c r="G86" s="27" t="s">
        <v>64</v>
      </c>
    </row>
    <row r="87" spans="1:7" ht="18" customHeight="1" thickBot="1">
      <c r="A87" s="37">
        <f t="shared" si="4"/>
        <v>67</v>
      </c>
      <c r="B87" s="70" t="s">
        <v>183</v>
      </c>
      <c r="C87" s="34" t="s">
        <v>38</v>
      </c>
      <c r="D87" s="78" t="s">
        <v>345</v>
      </c>
      <c r="E87" s="79">
        <v>59.5</v>
      </c>
      <c r="F87" s="80" t="s">
        <v>264</v>
      </c>
      <c r="G87" s="27" t="s">
        <v>64</v>
      </c>
    </row>
    <row r="88" spans="1:7" ht="18" customHeight="1" thickBot="1">
      <c r="A88" s="37">
        <f t="shared" si="4"/>
        <v>68</v>
      </c>
      <c r="B88" s="35" t="s">
        <v>442</v>
      </c>
      <c r="C88" s="96" t="s">
        <v>38</v>
      </c>
      <c r="D88" s="96" t="s">
        <v>441</v>
      </c>
      <c r="E88" s="35">
        <v>48.2</v>
      </c>
      <c r="F88" s="35" t="s">
        <v>425</v>
      </c>
      <c r="G88" s="27" t="s">
        <v>64</v>
      </c>
    </row>
    <row r="89" spans="1:7" ht="18.75" thickBot="1">
      <c r="A89" s="37">
        <f t="shared" si="4"/>
        <v>69</v>
      </c>
      <c r="B89" s="82" t="s">
        <v>50</v>
      </c>
      <c r="C89" s="17" t="s">
        <v>38</v>
      </c>
      <c r="D89" s="17" t="s">
        <v>354</v>
      </c>
      <c r="E89" s="10">
        <v>5.5</v>
      </c>
      <c r="F89" s="83"/>
      <c r="G89" s="27" t="s">
        <v>64</v>
      </c>
    </row>
    <row r="90" spans="1:7" ht="18.75" thickBot="1">
      <c r="A90" s="37">
        <f t="shared" si="4"/>
        <v>70</v>
      </c>
      <c r="B90" s="82" t="s">
        <v>50</v>
      </c>
      <c r="C90" s="17" t="s">
        <v>38</v>
      </c>
      <c r="D90" s="17" t="s">
        <v>496</v>
      </c>
      <c r="E90" s="10">
        <f>13.8</f>
        <v>13.8</v>
      </c>
      <c r="F90" s="83"/>
      <c r="G90" s="27" t="s">
        <v>64</v>
      </c>
    </row>
    <row r="91" spans="1:7" ht="18.75" thickBot="1">
      <c r="A91" s="37">
        <f t="shared" si="4"/>
        <v>71</v>
      </c>
      <c r="B91" s="82" t="s">
        <v>50</v>
      </c>
      <c r="C91" s="17" t="s">
        <v>38</v>
      </c>
      <c r="D91" s="17" t="s">
        <v>557</v>
      </c>
      <c r="E91" s="10">
        <f>33.7+37.5-33.7</f>
        <v>37.5</v>
      </c>
      <c r="F91" s="83" t="s">
        <v>264</v>
      </c>
      <c r="G91" s="27" t="s">
        <v>64</v>
      </c>
    </row>
    <row r="92" spans="1:7" ht="18.75" thickBot="1">
      <c r="A92" s="37">
        <f t="shared" si="4"/>
        <v>72</v>
      </c>
      <c r="B92" s="70" t="s">
        <v>50</v>
      </c>
      <c r="C92" s="34" t="s">
        <v>38</v>
      </c>
      <c r="D92" s="34" t="s">
        <v>80</v>
      </c>
      <c r="E92" s="70">
        <v>10</v>
      </c>
      <c r="F92" s="83"/>
      <c r="G92" s="27" t="s">
        <v>64</v>
      </c>
    </row>
    <row r="93" spans="1:7" ht="18.75" thickBot="1">
      <c r="A93" s="37">
        <f t="shared" si="4"/>
        <v>73</v>
      </c>
      <c r="B93" s="70" t="s">
        <v>85</v>
      </c>
      <c r="C93" s="34" t="s">
        <v>38</v>
      </c>
      <c r="D93" s="34" t="s">
        <v>151</v>
      </c>
      <c r="E93" s="70">
        <f>23.7+31.5</f>
        <v>55.2</v>
      </c>
      <c r="F93" s="83" t="s">
        <v>193</v>
      </c>
      <c r="G93" s="27" t="s">
        <v>64</v>
      </c>
    </row>
    <row r="94" spans="1:7" ht="18.75" thickBot="1">
      <c r="A94" s="37">
        <f t="shared" si="4"/>
        <v>74</v>
      </c>
      <c r="B94" s="70" t="s">
        <v>85</v>
      </c>
      <c r="C94" s="34" t="s">
        <v>508</v>
      </c>
      <c r="D94" s="34" t="s">
        <v>511</v>
      </c>
      <c r="E94" s="70">
        <v>2283</v>
      </c>
      <c r="F94" s="83" t="s">
        <v>512</v>
      </c>
      <c r="G94" s="27" t="s">
        <v>64</v>
      </c>
    </row>
    <row r="95" spans="1:7" ht="18.75" thickBot="1">
      <c r="A95" s="37">
        <f t="shared" si="4"/>
        <v>75</v>
      </c>
      <c r="B95" s="70" t="s">
        <v>224</v>
      </c>
      <c r="C95" s="34" t="s">
        <v>38</v>
      </c>
      <c r="D95" s="34" t="s">
        <v>230</v>
      </c>
      <c r="E95" s="70">
        <f>26+72</f>
        <v>98</v>
      </c>
      <c r="F95" s="83"/>
      <c r="G95" s="27" t="s">
        <v>64</v>
      </c>
    </row>
    <row r="96" spans="1:7" ht="18.75" thickBot="1">
      <c r="A96" s="37">
        <f t="shared" si="4"/>
        <v>76</v>
      </c>
      <c r="B96" s="70" t="s">
        <v>201</v>
      </c>
      <c r="C96" s="34" t="s">
        <v>38</v>
      </c>
      <c r="D96" s="34" t="s">
        <v>200</v>
      </c>
      <c r="E96" s="70">
        <v>173</v>
      </c>
      <c r="F96" s="83" t="s">
        <v>243</v>
      </c>
      <c r="G96" s="27" t="s">
        <v>64</v>
      </c>
    </row>
    <row r="97" spans="1:7" ht="18.75" thickBot="1">
      <c r="A97" s="37">
        <f t="shared" si="4"/>
        <v>77</v>
      </c>
      <c r="B97" s="8" t="s">
        <v>184</v>
      </c>
      <c r="C97" s="34" t="s">
        <v>11</v>
      </c>
      <c r="D97" s="34" t="s">
        <v>346</v>
      </c>
      <c r="E97" s="70">
        <v>23</v>
      </c>
      <c r="F97" s="83" t="s">
        <v>359</v>
      </c>
      <c r="G97" s="27" t="s">
        <v>64</v>
      </c>
    </row>
    <row r="98" spans="1:7" ht="18.75" thickBot="1">
      <c r="A98" s="37">
        <f t="shared" si="4"/>
        <v>78</v>
      </c>
      <c r="B98" s="8" t="s">
        <v>184</v>
      </c>
      <c r="C98" s="17" t="s">
        <v>38</v>
      </c>
      <c r="D98" s="34" t="s">
        <v>297</v>
      </c>
      <c r="E98" s="70">
        <v>178.7</v>
      </c>
      <c r="F98" s="83" t="s">
        <v>264</v>
      </c>
      <c r="G98" s="27" t="s">
        <v>64</v>
      </c>
    </row>
    <row r="99" spans="1:7" ht="18.75" thickBot="1">
      <c r="A99" s="37">
        <f t="shared" si="4"/>
        <v>79</v>
      </c>
      <c r="B99" s="8" t="s">
        <v>184</v>
      </c>
      <c r="C99" s="17" t="s">
        <v>38</v>
      </c>
      <c r="D99" s="34" t="s">
        <v>81</v>
      </c>
      <c r="E99" s="70">
        <v>5.4</v>
      </c>
      <c r="F99" s="84"/>
      <c r="G99" s="27" t="s">
        <v>64</v>
      </c>
    </row>
    <row r="100" spans="1:7" ht="18" customHeight="1" thickBot="1">
      <c r="A100" s="37">
        <f t="shared" si="4"/>
        <v>80</v>
      </c>
      <c r="B100" s="8" t="s">
        <v>184</v>
      </c>
      <c r="C100" s="17" t="s">
        <v>38</v>
      </c>
      <c r="D100" s="17" t="s">
        <v>403</v>
      </c>
      <c r="E100" s="10">
        <f>217.8+97</f>
        <v>314.8</v>
      </c>
      <c r="F100" s="84" t="s">
        <v>357</v>
      </c>
      <c r="G100" s="27" t="s">
        <v>64</v>
      </c>
    </row>
    <row r="101" spans="1:7" ht="18" customHeight="1" thickBot="1">
      <c r="A101" s="37">
        <f t="shared" si="4"/>
        <v>81</v>
      </c>
      <c r="B101" s="70" t="s">
        <v>204</v>
      </c>
      <c r="C101" s="34" t="s">
        <v>38</v>
      </c>
      <c r="D101" s="34" t="s">
        <v>503</v>
      </c>
      <c r="E101" s="70">
        <f>12.4-7</f>
        <v>5.4</v>
      </c>
      <c r="F101" s="70" t="s">
        <v>504</v>
      </c>
      <c r="G101" s="27" t="s">
        <v>64</v>
      </c>
    </row>
    <row r="102" spans="1:7" ht="18" customHeight="1" thickBot="1">
      <c r="A102" s="37">
        <f t="shared" si="4"/>
        <v>82</v>
      </c>
      <c r="B102" s="70" t="s">
        <v>204</v>
      </c>
      <c r="C102" s="34" t="s">
        <v>38</v>
      </c>
      <c r="D102" s="34" t="s">
        <v>98</v>
      </c>
      <c r="E102" s="70">
        <v>14.7</v>
      </c>
      <c r="F102" s="70" t="s">
        <v>422</v>
      </c>
      <c r="G102" s="27" t="s">
        <v>64</v>
      </c>
    </row>
    <row r="103" spans="1:7" ht="18" customHeight="1" thickBot="1">
      <c r="A103" s="37">
        <f t="shared" si="4"/>
        <v>83</v>
      </c>
      <c r="B103" s="70" t="s">
        <v>204</v>
      </c>
      <c r="C103" s="34" t="s">
        <v>38</v>
      </c>
      <c r="D103" s="34" t="s">
        <v>143</v>
      </c>
      <c r="E103" s="70">
        <v>108</v>
      </c>
      <c r="F103" s="70" t="s">
        <v>46</v>
      </c>
      <c r="G103" s="27" t="s">
        <v>64</v>
      </c>
    </row>
    <row r="104" spans="1:7" ht="18" customHeight="1" thickBot="1">
      <c r="A104" s="37">
        <f t="shared" si="4"/>
        <v>84</v>
      </c>
      <c r="B104" s="70" t="s">
        <v>204</v>
      </c>
      <c r="C104" s="34" t="s">
        <v>38</v>
      </c>
      <c r="D104" s="34" t="s">
        <v>192</v>
      </c>
      <c r="E104" s="70">
        <f>121.8+122+107.6+107.8+99.2</f>
        <v>558.4</v>
      </c>
      <c r="F104" s="70" t="s">
        <v>272</v>
      </c>
      <c r="G104" s="27" t="s">
        <v>64</v>
      </c>
    </row>
    <row r="105" spans="1:7" ht="18" customHeight="1" thickBot="1">
      <c r="A105" s="37">
        <f t="shared" si="4"/>
        <v>85</v>
      </c>
      <c r="B105" s="8" t="s">
        <v>68</v>
      </c>
      <c r="C105" s="34" t="s">
        <v>349</v>
      </c>
      <c r="D105" s="34" t="s">
        <v>350</v>
      </c>
      <c r="E105" s="70">
        <f>55+69+51+40</f>
        <v>215</v>
      </c>
      <c r="F105" s="70" t="s">
        <v>358</v>
      </c>
      <c r="G105" s="27" t="s">
        <v>64</v>
      </c>
    </row>
    <row r="106" spans="1:7" ht="18" customHeight="1" thickBot="1">
      <c r="A106" s="37">
        <f t="shared" si="4"/>
        <v>86</v>
      </c>
      <c r="B106" s="8" t="s">
        <v>68</v>
      </c>
      <c r="C106" s="34" t="s">
        <v>38</v>
      </c>
      <c r="D106" s="34" t="s">
        <v>181</v>
      </c>
      <c r="E106" s="70">
        <f>28.4-7.1</f>
        <v>21.299999999999997</v>
      </c>
      <c r="F106" s="70" t="s">
        <v>489</v>
      </c>
      <c r="G106" s="27" t="s">
        <v>64</v>
      </c>
    </row>
    <row r="107" spans="1:7" ht="18" customHeight="1" thickBot="1">
      <c r="A107" s="37">
        <f t="shared" si="4"/>
        <v>87</v>
      </c>
      <c r="B107" s="8" t="s">
        <v>68</v>
      </c>
      <c r="C107" s="17" t="s">
        <v>38</v>
      </c>
      <c r="D107" s="17" t="s">
        <v>295</v>
      </c>
      <c r="E107" s="10">
        <f>9.4+190.3</f>
        <v>199.70000000000002</v>
      </c>
      <c r="F107" s="84" t="s">
        <v>490</v>
      </c>
      <c r="G107" s="27" t="s">
        <v>64</v>
      </c>
    </row>
    <row r="108" spans="1:7" ht="18" customHeight="1" thickBot="1">
      <c r="A108" s="37">
        <f t="shared" si="4"/>
        <v>88</v>
      </c>
      <c r="B108" s="8" t="s">
        <v>68</v>
      </c>
      <c r="C108" s="17" t="s">
        <v>38</v>
      </c>
      <c r="D108" s="17" t="s">
        <v>347</v>
      </c>
      <c r="E108" s="10">
        <f>71.4-10.3+223+27.46</f>
        <v>311.56</v>
      </c>
      <c r="F108" s="84" t="s">
        <v>507</v>
      </c>
      <c r="G108" s="27" t="s">
        <v>64</v>
      </c>
    </row>
    <row r="109" spans="1:7" ht="18" customHeight="1" thickBot="1">
      <c r="A109" s="37">
        <f t="shared" si="4"/>
        <v>89</v>
      </c>
      <c r="B109" s="8" t="s">
        <v>68</v>
      </c>
      <c r="C109" s="17" t="s">
        <v>38</v>
      </c>
      <c r="D109" s="17" t="s">
        <v>348</v>
      </c>
      <c r="E109" s="10">
        <f>54+6.4</f>
        <v>60.4</v>
      </c>
      <c r="F109" s="84" t="s">
        <v>240</v>
      </c>
      <c r="G109" s="27" t="s">
        <v>64</v>
      </c>
    </row>
    <row r="110" spans="1:7" ht="18" customHeight="1" thickBot="1">
      <c r="A110" s="37">
        <f t="shared" si="4"/>
        <v>90</v>
      </c>
      <c r="B110" s="8" t="s">
        <v>68</v>
      </c>
      <c r="C110" s="17" t="s">
        <v>38</v>
      </c>
      <c r="D110" s="17" t="s">
        <v>182</v>
      </c>
      <c r="E110" s="10">
        <f>50.6</f>
        <v>50.6</v>
      </c>
      <c r="F110" s="84" t="s">
        <v>367</v>
      </c>
      <c r="G110" s="27" t="s">
        <v>64</v>
      </c>
    </row>
    <row r="111" spans="1:7" ht="18" customHeight="1" thickBot="1">
      <c r="A111" s="37">
        <f t="shared" si="4"/>
        <v>91</v>
      </c>
      <c r="B111" s="8" t="s">
        <v>68</v>
      </c>
      <c r="C111" s="17" t="s">
        <v>38</v>
      </c>
      <c r="D111" s="17" t="s">
        <v>404</v>
      </c>
      <c r="E111" s="10">
        <v>9</v>
      </c>
      <c r="F111" s="84" t="s">
        <v>264</v>
      </c>
      <c r="G111" s="27" t="s">
        <v>64</v>
      </c>
    </row>
    <row r="112" spans="1:7" ht="18" customHeight="1" thickBot="1">
      <c r="A112" s="37">
        <f t="shared" si="4"/>
        <v>92</v>
      </c>
      <c r="B112" s="8" t="s">
        <v>68</v>
      </c>
      <c r="C112" s="17" t="s">
        <v>38</v>
      </c>
      <c r="D112" s="17" t="s">
        <v>405</v>
      </c>
      <c r="E112" s="10">
        <v>11</v>
      </c>
      <c r="F112" s="84" t="s">
        <v>264</v>
      </c>
      <c r="G112" s="27" t="s">
        <v>64</v>
      </c>
    </row>
    <row r="113" spans="1:7" ht="18" customHeight="1" thickBot="1">
      <c r="A113" s="37">
        <f t="shared" si="4"/>
        <v>93</v>
      </c>
      <c r="B113" s="8" t="s">
        <v>68</v>
      </c>
      <c r="C113" s="17" t="s">
        <v>38</v>
      </c>
      <c r="D113" s="17" t="s">
        <v>406</v>
      </c>
      <c r="E113" s="10">
        <v>30</v>
      </c>
      <c r="F113" s="84" t="s">
        <v>264</v>
      </c>
      <c r="G113" s="27" t="s">
        <v>64</v>
      </c>
    </row>
    <row r="114" spans="1:7" ht="18" customHeight="1" thickBot="1">
      <c r="A114" s="37">
        <f t="shared" si="4"/>
        <v>94</v>
      </c>
      <c r="B114" s="70" t="s">
        <v>202</v>
      </c>
      <c r="C114" s="34" t="s">
        <v>38</v>
      </c>
      <c r="D114" s="34" t="s">
        <v>371</v>
      </c>
      <c r="E114" s="10">
        <f>13.8-6.9</f>
        <v>6.9</v>
      </c>
      <c r="F114" s="84" t="s">
        <v>372</v>
      </c>
      <c r="G114" s="27" t="s">
        <v>64</v>
      </c>
    </row>
    <row r="115" spans="1:7" ht="18" customHeight="1" thickBot="1">
      <c r="A115" s="37">
        <f t="shared" si="4"/>
        <v>95</v>
      </c>
      <c r="B115" s="70" t="s">
        <v>202</v>
      </c>
      <c r="C115" s="34" t="s">
        <v>38</v>
      </c>
      <c r="D115" s="34" t="s">
        <v>235</v>
      </c>
      <c r="E115" s="70">
        <f>16.9+16.5+18.7</f>
        <v>52.099999999999994</v>
      </c>
      <c r="F115" s="86" t="s">
        <v>236</v>
      </c>
      <c r="G115" s="27" t="s">
        <v>64</v>
      </c>
    </row>
    <row r="116" spans="1:7" ht="18" customHeight="1" thickBot="1">
      <c r="A116" s="37">
        <f t="shared" si="4"/>
        <v>96</v>
      </c>
      <c r="B116" s="70" t="s">
        <v>202</v>
      </c>
      <c r="C116" s="34" t="s">
        <v>38</v>
      </c>
      <c r="D116" s="34" t="s">
        <v>237</v>
      </c>
      <c r="E116" s="70">
        <f>18.4+16.3</f>
        <v>34.7</v>
      </c>
      <c r="F116" s="86" t="s">
        <v>238</v>
      </c>
      <c r="G116" s="27" t="s">
        <v>64</v>
      </c>
    </row>
    <row r="117" spans="1:7" ht="19.5" customHeight="1" thickBot="1">
      <c r="A117" s="37">
        <f t="shared" si="4"/>
        <v>97</v>
      </c>
      <c r="B117" s="70" t="s">
        <v>202</v>
      </c>
      <c r="C117" s="34" t="s">
        <v>38</v>
      </c>
      <c r="D117" s="34" t="s">
        <v>194</v>
      </c>
      <c r="E117" s="70">
        <v>130</v>
      </c>
      <c r="F117" s="70" t="s">
        <v>212</v>
      </c>
      <c r="G117" s="27" t="s">
        <v>64</v>
      </c>
    </row>
    <row r="118" spans="1:7" ht="19.5" customHeight="1" thickBot="1">
      <c r="A118" s="37">
        <f t="shared" si="4"/>
        <v>98</v>
      </c>
      <c r="B118" s="70" t="s">
        <v>202</v>
      </c>
      <c r="C118" s="34" t="s">
        <v>38</v>
      </c>
      <c r="D118" s="34" t="s">
        <v>553</v>
      </c>
      <c r="E118" s="70">
        <f>78.2+78.5</f>
        <v>156.7</v>
      </c>
      <c r="F118" s="70" t="s">
        <v>264</v>
      </c>
      <c r="G118" s="27" t="s">
        <v>64</v>
      </c>
    </row>
    <row r="119" spans="1:7" ht="18" customHeight="1" thickBot="1">
      <c r="A119" s="37">
        <f t="shared" si="4"/>
        <v>99</v>
      </c>
      <c r="B119" s="8" t="s">
        <v>210</v>
      </c>
      <c r="C119" s="17" t="s">
        <v>38</v>
      </c>
      <c r="D119" s="17" t="s">
        <v>39</v>
      </c>
      <c r="E119" s="10">
        <v>16</v>
      </c>
      <c r="F119" s="81" t="s">
        <v>99</v>
      </c>
      <c r="G119" s="27" t="s">
        <v>64</v>
      </c>
    </row>
    <row r="120" spans="1:7" ht="18" customHeight="1" thickBot="1">
      <c r="A120" s="37">
        <f t="shared" si="4"/>
        <v>100</v>
      </c>
      <c r="B120" s="8" t="s">
        <v>596</v>
      </c>
      <c r="C120" s="17" t="s">
        <v>38</v>
      </c>
      <c r="D120" s="17" t="s">
        <v>597</v>
      </c>
      <c r="E120" s="10">
        <v>1700</v>
      </c>
      <c r="F120" s="81" t="s">
        <v>536</v>
      </c>
      <c r="G120" s="27" t="s">
        <v>64</v>
      </c>
    </row>
    <row r="121" spans="1:7" ht="18" customHeight="1" thickBot="1">
      <c r="A121" s="37">
        <f t="shared" si="4"/>
        <v>101</v>
      </c>
      <c r="B121" s="8" t="s">
        <v>414</v>
      </c>
      <c r="C121" s="17" t="s">
        <v>38</v>
      </c>
      <c r="D121" s="17" t="s">
        <v>412</v>
      </c>
      <c r="E121" s="10">
        <f>9.9+9.5+8.4+9.86+9.9+10.58+9.9+8.4+10.18</f>
        <v>86.62</v>
      </c>
      <c r="F121" s="81" t="s">
        <v>413</v>
      </c>
      <c r="G121" s="27" t="s">
        <v>64</v>
      </c>
    </row>
    <row r="122" spans="1:7" ht="18" customHeight="1" thickBot="1">
      <c r="A122" s="37">
        <f t="shared" si="4"/>
        <v>102</v>
      </c>
      <c r="B122" s="8" t="s">
        <v>187</v>
      </c>
      <c r="C122" s="17" t="s">
        <v>38</v>
      </c>
      <c r="D122" s="17" t="s">
        <v>173</v>
      </c>
      <c r="E122" s="10">
        <v>27</v>
      </c>
      <c r="F122" s="81" t="s">
        <v>296</v>
      </c>
      <c r="G122" s="27" t="s">
        <v>64</v>
      </c>
    </row>
    <row r="123" spans="1:7" ht="18" customHeight="1" thickBot="1">
      <c r="A123" s="37">
        <f aca="true" t="shared" si="5" ref="A123:A184">SUM(A122,1)</f>
        <v>103</v>
      </c>
      <c r="B123" s="8" t="s">
        <v>187</v>
      </c>
      <c r="C123" s="17" t="s">
        <v>38</v>
      </c>
      <c r="D123" s="17" t="s">
        <v>172</v>
      </c>
      <c r="E123" s="10">
        <v>656.2</v>
      </c>
      <c r="F123" s="81" t="s">
        <v>264</v>
      </c>
      <c r="G123" s="27" t="s">
        <v>64</v>
      </c>
    </row>
    <row r="124" spans="1:7" ht="17.25" customHeight="1" thickBot="1">
      <c r="A124" s="37">
        <f t="shared" si="5"/>
        <v>104</v>
      </c>
      <c r="B124" s="8" t="s">
        <v>131</v>
      </c>
      <c r="C124" s="17" t="s">
        <v>40</v>
      </c>
      <c r="D124" s="17" t="s">
        <v>126</v>
      </c>
      <c r="E124" s="10">
        <v>18.3</v>
      </c>
      <c r="F124" s="85" t="s">
        <v>174</v>
      </c>
      <c r="G124" s="27" t="s">
        <v>64</v>
      </c>
    </row>
    <row r="125" spans="1:7" ht="17.25" customHeight="1" thickBot="1">
      <c r="A125" s="37">
        <f t="shared" si="5"/>
        <v>105</v>
      </c>
      <c r="B125" s="8" t="s">
        <v>432</v>
      </c>
      <c r="C125" s="17" t="s">
        <v>40</v>
      </c>
      <c r="D125" s="17" t="s">
        <v>96</v>
      </c>
      <c r="E125" s="10">
        <v>10.5</v>
      </c>
      <c r="F125" s="85" t="s">
        <v>433</v>
      </c>
      <c r="G125" s="27" t="s">
        <v>64</v>
      </c>
    </row>
    <row r="126" spans="1:7" ht="17.25" customHeight="1" thickBot="1">
      <c r="A126" s="37">
        <f t="shared" si="5"/>
        <v>106</v>
      </c>
      <c r="B126" s="8" t="s">
        <v>30</v>
      </c>
      <c r="C126" s="17" t="s">
        <v>45</v>
      </c>
      <c r="D126" s="17" t="s">
        <v>126</v>
      </c>
      <c r="E126" s="10">
        <v>138</v>
      </c>
      <c r="F126" s="85" t="s">
        <v>447</v>
      </c>
      <c r="G126" s="27" t="s">
        <v>64</v>
      </c>
    </row>
    <row r="127" spans="1:7" ht="17.25" customHeight="1" thickBot="1">
      <c r="A127" s="37">
        <f t="shared" si="5"/>
        <v>107</v>
      </c>
      <c r="B127" s="8" t="s">
        <v>595</v>
      </c>
      <c r="C127" s="17" t="s">
        <v>45</v>
      </c>
      <c r="D127" s="17" t="s">
        <v>567</v>
      </c>
      <c r="E127" s="10">
        <v>900</v>
      </c>
      <c r="F127" s="85" t="s">
        <v>536</v>
      </c>
      <c r="G127" s="27" t="s">
        <v>64</v>
      </c>
    </row>
    <row r="128" spans="1:7" ht="17.25" customHeight="1" thickBot="1">
      <c r="A128" s="37">
        <f t="shared" si="5"/>
        <v>108</v>
      </c>
      <c r="B128" s="8" t="s">
        <v>594</v>
      </c>
      <c r="C128" s="17" t="s">
        <v>45</v>
      </c>
      <c r="D128" s="17" t="s">
        <v>567</v>
      </c>
      <c r="E128" s="10">
        <v>1800</v>
      </c>
      <c r="F128" s="85" t="s">
        <v>536</v>
      </c>
      <c r="G128" s="27" t="s">
        <v>64</v>
      </c>
    </row>
    <row r="129" spans="1:7" ht="17.25" customHeight="1" thickBot="1">
      <c r="A129" s="37">
        <f t="shared" si="5"/>
        <v>109</v>
      </c>
      <c r="B129" s="8" t="s">
        <v>144</v>
      </c>
      <c r="C129" s="17" t="s">
        <v>40</v>
      </c>
      <c r="D129" s="17" t="s">
        <v>141</v>
      </c>
      <c r="E129" s="10">
        <v>0.4</v>
      </c>
      <c r="F129" s="85" t="s">
        <v>466</v>
      </c>
      <c r="G129" s="27" t="s">
        <v>64</v>
      </c>
    </row>
    <row r="130" spans="1:7" ht="17.25" customHeight="1" thickBot="1">
      <c r="A130" s="37">
        <f t="shared" si="5"/>
        <v>110</v>
      </c>
      <c r="B130" s="8" t="s">
        <v>113</v>
      </c>
      <c r="C130" s="17" t="s">
        <v>40</v>
      </c>
      <c r="D130" s="17" t="s">
        <v>114</v>
      </c>
      <c r="E130" s="10">
        <v>38</v>
      </c>
      <c r="F130" s="81" t="s">
        <v>115</v>
      </c>
      <c r="G130" s="27" t="s">
        <v>64</v>
      </c>
    </row>
    <row r="131" spans="1:7" ht="17.25" customHeight="1" thickBot="1">
      <c r="A131" s="37">
        <f t="shared" si="5"/>
        <v>111</v>
      </c>
      <c r="B131" s="8" t="s">
        <v>393</v>
      </c>
      <c r="C131" s="17" t="s">
        <v>40</v>
      </c>
      <c r="D131" s="17" t="s">
        <v>259</v>
      </c>
      <c r="E131" s="10">
        <v>43</v>
      </c>
      <c r="F131" s="81"/>
      <c r="G131" s="27" t="s">
        <v>64</v>
      </c>
    </row>
    <row r="132" spans="1:7" ht="17.25" customHeight="1" thickBot="1">
      <c r="A132" s="37">
        <f t="shared" si="5"/>
        <v>112</v>
      </c>
      <c r="B132" s="8" t="s">
        <v>393</v>
      </c>
      <c r="C132" s="17" t="s">
        <v>40</v>
      </c>
      <c r="D132" s="17" t="s">
        <v>248</v>
      </c>
      <c r="E132" s="10">
        <v>6.25</v>
      </c>
      <c r="F132" s="81" t="s">
        <v>250</v>
      </c>
      <c r="G132" s="27" t="s">
        <v>64</v>
      </c>
    </row>
    <row r="133" spans="1:7" ht="17.25" customHeight="1" thickBot="1">
      <c r="A133" s="37">
        <f t="shared" si="5"/>
        <v>113</v>
      </c>
      <c r="B133" s="8" t="s">
        <v>393</v>
      </c>
      <c r="C133" s="17" t="s">
        <v>40</v>
      </c>
      <c r="D133" s="17" t="s">
        <v>249</v>
      </c>
      <c r="E133" s="10">
        <v>6</v>
      </c>
      <c r="F133" s="81" t="s">
        <v>251</v>
      </c>
      <c r="G133" s="27" t="s">
        <v>64</v>
      </c>
    </row>
    <row r="134" spans="1:7" ht="17.25" customHeight="1" thickBot="1">
      <c r="A134" s="37">
        <f t="shared" si="5"/>
        <v>114</v>
      </c>
      <c r="B134" s="8" t="s">
        <v>41</v>
      </c>
      <c r="C134" s="17" t="s">
        <v>40</v>
      </c>
      <c r="D134" s="17" t="s">
        <v>247</v>
      </c>
      <c r="E134" s="10">
        <v>4.2</v>
      </c>
      <c r="F134" s="81" t="s">
        <v>252</v>
      </c>
      <c r="G134" s="27" t="s">
        <v>64</v>
      </c>
    </row>
    <row r="135" spans="1:7" ht="17.25" customHeight="1" thickBot="1">
      <c r="A135" s="37">
        <f t="shared" si="5"/>
        <v>115</v>
      </c>
      <c r="B135" s="8" t="s">
        <v>41</v>
      </c>
      <c r="C135" s="17" t="s">
        <v>40</v>
      </c>
      <c r="D135" s="17" t="s">
        <v>211</v>
      </c>
      <c r="E135" s="10">
        <f>5.2+2.7+42.8</f>
        <v>50.699999999999996</v>
      </c>
      <c r="F135" s="39" t="s">
        <v>288</v>
      </c>
      <c r="G135" s="27" t="s">
        <v>64</v>
      </c>
    </row>
    <row r="136" spans="1:7" ht="17.25" customHeight="1" thickBot="1">
      <c r="A136" s="37">
        <f t="shared" si="5"/>
        <v>116</v>
      </c>
      <c r="B136" s="8" t="s">
        <v>41</v>
      </c>
      <c r="C136" s="17" t="s">
        <v>40</v>
      </c>
      <c r="D136" s="17" t="s">
        <v>175</v>
      </c>
      <c r="E136" s="10">
        <f>2+22.8</f>
        <v>24.8</v>
      </c>
      <c r="F136" s="54" t="s">
        <v>253</v>
      </c>
      <c r="G136" s="27" t="s">
        <v>64</v>
      </c>
    </row>
    <row r="137" spans="1:7" ht="17.25" customHeight="1" thickBot="1">
      <c r="A137" s="37">
        <f t="shared" si="5"/>
        <v>117</v>
      </c>
      <c r="B137" s="8" t="s">
        <v>41</v>
      </c>
      <c r="C137" s="17" t="s">
        <v>40</v>
      </c>
      <c r="D137" s="17" t="s">
        <v>159</v>
      </c>
      <c r="E137" s="10">
        <f>11.5+28.4</f>
        <v>39.9</v>
      </c>
      <c r="F137" s="54" t="s">
        <v>453</v>
      </c>
      <c r="G137" s="27" t="s">
        <v>64</v>
      </c>
    </row>
    <row r="138" spans="1:7" ht="18.75" thickBot="1">
      <c r="A138" s="37">
        <f aca="true" t="shared" si="6" ref="A138:A143">SUM(A137,1)</f>
        <v>118</v>
      </c>
      <c r="B138" s="8" t="s">
        <v>41</v>
      </c>
      <c r="C138" s="17" t="s">
        <v>40</v>
      </c>
      <c r="D138" s="17" t="s">
        <v>42</v>
      </c>
      <c r="E138" s="10">
        <f>3.3+42.9</f>
        <v>46.199999999999996</v>
      </c>
      <c r="F138" s="40" t="s">
        <v>254</v>
      </c>
      <c r="G138" s="27" t="s">
        <v>64</v>
      </c>
    </row>
    <row r="139" spans="1:7" ht="18.75" thickBot="1">
      <c r="A139" s="37">
        <f t="shared" si="6"/>
        <v>119</v>
      </c>
      <c r="B139" s="8" t="s">
        <v>41</v>
      </c>
      <c r="C139" s="17" t="s">
        <v>40</v>
      </c>
      <c r="D139" s="17" t="s">
        <v>233</v>
      </c>
      <c r="E139" s="10">
        <v>9</v>
      </c>
      <c r="F139" s="40" t="s">
        <v>234</v>
      </c>
      <c r="G139" s="27" t="s">
        <v>64</v>
      </c>
    </row>
    <row r="140" spans="1:7" ht="18.75" thickBot="1">
      <c r="A140" s="37">
        <f t="shared" si="6"/>
        <v>120</v>
      </c>
      <c r="B140" s="8" t="s">
        <v>41</v>
      </c>
      <c r="C140" s="17" t="s">
        <v>40</v>
      </c>
      <c r="D140" s="17" t="s">
        <v>160</v>
      </c>
      <c r="E140" s="10">
        <v>16.8</v>
      </c>
      <c r="F140" s="40" t="s">
        <v>264</v>
      </c>
      <c r="G140" s="27" t="s">
        <v>64</v>
      </c>
    </row>
    <row r="141" spans="1:7" ht="18.75" thickBot="1">
      <c r="A141" s="37">
        <f t="shared" si="6"/>
        <v>121</v>
      </c>
      <c r="B141" s="8" t="s">
        <v>41</v>
      </c>
      <c r="C141" s="17" t="s">
        <v>40</v>
      </c>
      <c r="D141" s="17" t="s">
        <v>56</v>
      </c>
      <c r="E141" s="10">
        <v>19</v>
      </c>
      <c r="F141" s="40" t="s">
        <v>264</v>
      </c>
      <c r="G141" s="27" t="s">
        <v>64</v>
      </c>
    </row>
    <row r="142" spans="1:7" ht="18.75" thickBot="1">
      <c r="A142" s="37">
        <f t="shared" si="6"/>
        <v>122</v>
      </c>
      <c r="B142" s="8" t="s">
        <v>41</v>
      </c>
      <c r="C142" s="17" t="s">
        <v>40</v>
      </c>
      <c r="D142" s="17" t="s">
        <v>147</v>
      </c>
      <c r="E142" s="10">
        <f>105.1</f>
        <v>105.1</v>
      </c>
      <c r="F142" s="40" t="s">
        <v>467</v>
      </c>
      <c r="G142" s="27" t="s">
        <v>64</v>
      </c>
    </row>
    <row r="143" spans="1:7" ht="18.75" thickBot="1">
      <c r="A143" s="37">
        <f t="shared" si="6"/>
        <v>123</v>
      </c>
      <c r="B143" s="8" t="s">
        <v>41</v>
      </c>
      <c r="C143" s="17" t="s">
        <v>40</v>
      </c>
      <c r="D143" s="17" t="s">
        <v>136</v>
      </c>
      <c r="E143" s="10">
        <v>26.2</v>
      </c>
      <c r="F143" s="40" t="s">
        <v>137</v>
      </c>
      <c r="G143" s="27" t="s">
        <v>64</v>
      </c>
    </row>
    <row r="144" spans="1:7" ht="18.75" thickBot="1">
      <c r="A144" s="37">
        <f t="shared" si="5"/>
        <v>124</v>
      </c>
      <c r="B144" s="8" t="s">
        <v>41</v>
      </c>
      <c r="C144" s="17" t="s">
        <v>40</v>
      </c>
      <c r="D144" s="17" t="s">
        <v>133</v>
      </c>
      <c r="E144" s="10">
        <v>75.8</v>
      </c>
      <c r="F144" s="40" t="s">
        <v>99</v>
      </c>
      <c r="G144" s="27" t="s">
        <v>64</v>
      </c>
    </row>
    <row r="145" spans="1:7" ht="18.75" thickBot="1">
      <c r="A145" s="37">
        <f t="shared" si="5"/>
        <v>125</v>
      </c>
      <c r="B145" s="8" t="s">
        <v>41</v>
      </c>
      <c r="C145" s="17" t="s">
        <v>40</v>
      </c>
      <c r="D145" s="17" t="s">
        <v>575</v>
      </c>
      <c r="E145" s="10">
        <v>100</v>
      </c>
      <c r="F145" s="40" t="s">
        <v>577</v>
      </c>
      <c r="G145" s="27" t="s">
        <v>64</v>
      </c>
    </row>
    <row r="146" spans="1:7" ht="18.75" thickBot="1">
      <c r="A146" s="37">
        <f t="shared" si="5"/>
        <v>126</v>
      </c>
      <c r="B146" s="8" t="s">
        <v>41</v>
      </c>
      <c r="C146" s="17" t="s">
        <v>40</v>
      </c>
      <c r="D146" s="17" t="s">
        <v>576</v>
      </c>
      <c r="E146" s="10">
        <f>145+73</f>
        <v>218</v>
      </c>
      <c r="F146" s="40" t="s">
        <v>578</v>
      </c>
      <c r="G146" s="27" t="s">
        <v>64</v>
      </c>
    </row>
    <row r="147" spans="1:7" ht="18.75" thickBot="1">
      <c r="A147" s="37">
        <f t="shared" si="5"/>
        <v>127</v>
      </c>
      <c r="B147" s="8" t="s">
        <v>41</v>
      </c>
      <c r="C147" s="17" t="s">
        <v>40</v>
      </c>
      <c r="D147" s="17" t="s">
        <v>149</v>
      </c>
      <c r="E147" s="10">
        <v>65</v>
      </c>
      <c r="F147" s="40" t="s">
        <v>163</v>
      </c>
      <c r="G147" s="27" t="s">
        <v>64</v>
      </c>
    </row>
    <row r="148" spans="1:7" ht="18.75" thickBot="1">
      <c r="A148" s="37">
        <f t="shared" si="5"/>
        <v>128</v>
      </c>
      <c r="B148" s="8" t="s">
        <v>41</v>
      </c>
      <c r="C148" s="17" t="s">
        <v>40</v>
      </c>
      <c r="D148" s="17" t="s">
        <v>150</v>
      </c>
      <c r="E148" s="10">
        <v>69</v>
      </c>
      <c r="F148" s="40" t="s">
        <v>262</v>
      </c>
      <c r="G148" s="27" t="s">
        <v>64</v>
      </c>
    </row>
    <row r="149" spans="1:7" ht="18.75" thickBot="1">
      <c r="A149" s="37">
        <f t="shared" si="5"/>
        <v>129</v>
      </c>
      <c r="B149" s="8" t="s">
        <v>41</v>
      </c>
      <c r="C149" s="17" t="s">
        <v>40</v>
      </c>
      <c r="D149" s="17" t="s">
        <v>171</v>
      </c>
      <c r="E149" s="10">
        <f>101.4</f>
        <v>101.4</v>
      </c>
      <c r="F149" s="40" t="s">
        <v>370</v>
      </c>
      <c r="G149" s="27" t="s">
        <v>64</v>
      </c>
    </row>
    <row r="150" spans="1:7" ht="18.75" thickBot="1">
      <c r="A150" s="37">
        <f t="shared" si="5"/>
        <v>130</v>
      </c>
      <c r="B150" s="8" t="s">
        <v>379</v>
      </c>
      <c r="C150" s="17" t="s">
        <v>40</v>
      </c>
      <c r="D150" s="17" t="s">
        <v>263</v>
      </c>
      <c r="E150" s="10">
        <v>31.6</v>
      </c>
      <c r="F150" s="54" t="s">
        <v>552</v>
      </c>
      <c r="G150" s="27" t="s">
        <v>64</v>
      </c>
    </row>
    <row r="151" spans="1:7" ht="18.75" thickBot="1">
      <c r="A151" s="37">
        <f t="shared" si="5"/>
        <v>131</v>
      </c>
      <c r="B151" s="8" t="s">
        <v>379</v>
      </c>
      <c r="C151" s="17" t="s">
        <v>40</v>
      </c>
      <c r="D151" s="17" t="s">
        <v>49</v>
      </c>
      <c r="E151" s="10">
        <v>500</v>
      </c>
      <c r="F151" s="54" t="s">
        <v>536</v>
      </c>
      <c r="G151" s="27" t="s">
        <v>64</v>
      </c>
    </row>
    <row r="152" spans="1:7" ht="18.75" thickBot="1">
      <c r="A152" s="37">
        <f t="shared" si="5"/>
        <v>132</v>
      </c>
      <c r="B152" s="8" t="s">
        <v>379</v>
      </c>
      <c r="C152" s="17" t="s">
        <v>40</v>
      </c>
      <c r="D152" s="17" t="s">
        <v>281</v>
      </c>
      <c r="E152" s="10">
        <v>24.1</v>
      </c>
      <c r="F152" s="54" t="s">
        <v>99</v>
      </c>
      <c r="G152" s="27" t="s">
        <v>64</v>
      </c>
    </row>
    <row r="153" spans="1:7" ht="18.75" thickBot="1">
      <c r="A153" s="37">
        <f t="shared" si="5"/>
        <v>133</v>
      </c>
      <c r="B153" s="8" t="s">
        <v>43</v>
      </c>
      <c r="C153" s="17" t="s">
        <v>40</v>
      </c>
      <c r="D153" s="17" t="s">
        <v>140</v>
      </c>
      <c r="E153" s="10">
        <v>13</v>
      </c>
      <c r="F153" s="40" t="s">
        <v>287</v>
      </c>
      <c r="G153" s="27" t="s">
        <v>64</v>
      </c>
    </row>
    <row r="154" spans="1:7" ht="18.75" thickBot="1">
      <c r="A154" s="37">
        <f t="shared" si="5"/>
        <v>134</v>
      </c>
      <c r="B154" s="8" t="s">
        <v>43</v>
      </c>
      <c r="C154" s="17" t="s">
        <v>40</v>
      </c>
      <c r="D154" s="17" t="s">
        <v>76</v>
      </c>
      <c r="E154" s="10">
        <f>0.7+2.12-1.03</f>
        <v>1.7900000000000003</v>
      </c>
      <c r="F154" s="40" t="s">
        <v>176</v>
      </c>
      <c r="G154" s="27" t="s">
        <v>64</v>
      </c>
    </row>
    <row r="155" spans="1:7" ht="18.75" thickBot="1">
      <c r="A155" s="37">
        <f t="shared" si="5"/>
        <v>135</v>
      </c>
      <c r="B155" s="8" t="s">
        <v>43</v>
      </c>
      <c r="C155" s="17" t="s">
        <v>40</v>
      </c>
      <c r="D155" s="17" t="s">
        <v>132</v>
      </c>
      <c r="E155" s="10">
        <v>26.5</v>
      </c>
      <c r="F155" s="59" t="s">
        <v>289</v>
      </c>
      <c r="G155" s="27" t="s">
        <v>64</v>
      </c>
    </row>
    <row r="156" spans="1:7" ht="18.75" thickBot="1">
      <c r="A156" s="37">
        <f t="shared" si="5"/>
        <v>136</v>
      </c>
      <c r="B156" s="8" t="s">
        <v>261</v>
      </c>
      <c r="C156" s="17" t="s">
        <v>40</v>
      </c>
      <c r="D156" s="17" t="s">
        <v>333</v>
      </c>
      <c r="E156" s="10">
        <f>33.3-14.4</f>
        <v>18.9</v>
      </c>
      <c r="F156" s="59" t="s">
        <v>570</v>
      </c>
      <c r="G156" s="27" t="s">
        <v>64</v>
      </c>
    </row>
    <row r="157" spans="1:7" ht="18.75" thickBot="1">
      <c r="A157" s="37">
        <f t="shared" si="5"/>
        <v>137</v>
      </c>
      <c r="B157" s="8" t="s">
        <v>261</v>
      </c>
      <c r="C157" s="17" t="s">
        <v>40</v>
      </c>
      <c r="D157" s="17" t="s">
        <v>190</v>
      </c>
      <c r="E157" s="10">
        <v>2.8</v>
      </c>
      <c r="F157" s="59" t="s">
        <v>395</v>
      </c>
      <c r="G157" s="27" t="s">
        <v>64</v>
      </c>
    </row>
    <row r="158" spans="1:7" ht="18.75" thickBot="1">
      <c r="A158" s="37">
        <f t="shared" si="5"/>
        <v>138</v>
      </c>
      <c r="B158" s="8" t="s">
        <v>261</v>
      </c>
      <c r="C158" s="17" t="s">
        <v>40</v>
      </c>
      <c r="D158" s="17" t="s">
        <v>47</v>
      </c>
      <c r="E158" s="10">
        <f>7.35+3+1.38</f>
        <v>11.73</v>
      </c>
      <c r="F158" s="59" t="s">
        <v>341</v>
      </c>
      <c r="G158" s="27" t="s">
        <v>64</v>
      </c>
    </row>
    <row r="159" spans="1:7" ht="18.75" thickBot="1">
      <c r="A159" s="37">
        <f t="shared" si="5"/>
        <v>139</v>
      </c>
      <c r="B159" s="8" t="s">
        <v>43</v>
      </c>
      <c r="C159" s="17" t="s">
        <v>40</v>
      </c>
      <c r="D159" s="17" t="s">
        <v>88</v>
      </c>
      <c r="E159" s="10">
        <f>17.6-5.2+35.4+7.2+314.8-106.85</f>
        <v>262.95000000000005</v>
      </c>
      <c r="F159" s="59" t="s">
        <v>571</v>
      </c>
      <c r="G159" s="27" t="s">
        <v>64</v>
      </c>
    </row>
    <row r="160" spans="1:7" ht="18.75" thickBot="1">
      <c r="A160" s="37">
        <f t="shared" si="5"/>
        <v>140</v>
      </c>
      <c r="B160" s="8" t="s">
        <v>43</v>
      </c>
      <c r="C160" s="17" t="s">
        <v>40</v>
      </c>
      <c r="D160" s="17" t="s">
        <v>334</v>
      </c>
      <c r="E160" s="10">
        <v>7</v>
      </c>
      <c r="F160" s="59" t="s">
        <v>335</v>
      </c>
      <c r="G160" s="27" t="s">
        <v>64</v>
      </c>
    </row>
    <row r="161" spans="1:7" ht="18.75" thickBot="1">
      <c r="A161" s="37">
        <f>SUM(A160,1)</f>
        <v>141</v>
      </c>
      <c r="B161" s="8" t="s">
        <v>43</v>
      </c>
      <c r="C161" s="17" t="s">
        <v>40</v>
      </c>
      <c r="D161" s="17" t="s">
        <v>49</v>
      </c>
      <c r="E161" s="10">
        <f>82.55-40.26-16.35+12.4-13+10.2</f>
        <v>35.53999999999999</v>
      </c>
      <c r="F161" s="59" t="s">
        <v>514</v>
      </c>
      <c r="G161" s="27" t="s">
        <v>64</v>
      </c>
    </row>
    <row r="162" spans="1:7" ht="18.75" thickBot="1">
      <c r="A162" s="37">
        <f>SUM(A161,1)</f>
        <v>142</v>
      </c>
      <c r="B162" s="8" t="s">
        <v>261</v>
      </c>
      <c r="C162" s="17" t="s">
        <v>40</v>
      </c>
      <c r="D162" s="17" t="s">
        <v>291</v>
      </c>
      <c r="E162" s="10">
        <f>25.5-11.45</f>
        <v>14.05</v>
      </c>
      <c r="F162" s="59" t="s">
        <v>479</v>
      </c>
      <c r="G162" s="27" t="s">
        <v>64</v>
      </c>
    </row>
    <row r="163" spans="1:7" ht="18.75" thickBot="1">
      <c r="A163" s="37">
        <f>SUM(A162,1)</f>
        <v>143</v>
      </c>
      <c r="B163" s="8" t="s">
        <v>261</v>
      </c>
      <c r="C163" s="17" t="s">
        <v>40</v>
      </c>
      <c r="D163" s="17" t="s">
        <v>342</v>
      </c>
      <c r="E163" s="10">
        <f>97.5-21.84</f>
        <v>75.66</v>
      </c>
      <c r="F163" s="59" t="s">
        <v>502</v>
      </c>
      <c r="G163" s="27" t="s">
        <v>64</v>
      </c>
    </row>
    <row r="164" spans="1:7" ht="18.75" thickBot="1">
      <c r="A164" s="37">
        <f>SUM(A163,1)</f>
        <v>144</v>
      </c>
      <c r="B164" s="8" t="s">
        <v>261</v>
      </c>
      <c r="C164" s="17" t="s">
        <v>40</v>
      </c>
      <c r="D164" s="17" t="s">
        <v>260</v>
      </c>
      <c r="E164" s="10">
        <f>24.25-18.2+48.3-10.9</f>
        <v>43.449999999999996</v>
      </c>
      <c r="F164" s="59" t="s">
        <v>360</v>
      </c>
      <c r="G164" s="27" t="s">
        <v>64</v>
      </c>
    </row>
    <row r="165" spans="1:7" ht="18.75" thickBot="1">
      <c r="A165" s="37">
        <f t="shared" si="5"/>
        <v>145</v>
      </c>
      <c r="B165" s="8" t="s">
        <v>261</v>
      </c>
      <c r="C165" s="17" t="s">
        <v>40</v>
      </c>
      <c r="D165" s="17" t="s">
        <v>141</v>
      </c>
      <c r="E165" s="10">
        <f>29.9-15.12</f>
        <v>14.78</v>
      </c>
      <c r="F165" s="59" t="s">
        <v>280</v>
      </c>
      <c r="G165" s="27" t="s">
        <v>64</v>
      </c>
    </row>
    <row r="166" spans="1:7" ht="18.75" thickBot="1">
      <c r="A166" s="37">
        <f t="shared" si="5"/>
        <v>146</v>
      </c>
      <c r="B166" s="8" t="s">
        <v>43</v>
      </c>
      <c r="C166" s="17" t="s">
        <v>45</v>
      </c>
      <c r="D166" s="17" t="s">
        <v>119</v>
      </c>
      <c r="E166" s="10">
        <v>15</v>
      </c>
      <c r="F166" s="56" t="s">
        <v>220</v>
      </c>
      <c r="G166" s="27" t="s">
        <v>64</v>
      </c>
    </row>
    <row r="167" spans="1:7" ht="18.75" thickBot="1">
      <c r="A167" s="37">
        <f t="shared" si="5"/>
        <v>147</v>
      </c>
      <c r="B167" s="8" t="s">
        <v>43</v>
      </c>
      <c r="C167" s="17" t="s">
        <v>54</v>
      </c>
      <c r="D167" s="17" t="s">
        <v>142</v>
      </c>
      <c r="E167" s="10">
        <f>137-7-44.6</f>
        <v>85.4</v>
      </c>
      <c r="F167" s="40" t="s">
        <v>415</v>
      </c>
      <c r="G167" s="27" t="s">
        <v>64</v>
      </c>
    </row>
    <row r="168" spans="1:7" ht="18.75" thickBot="1">
      <c r="A168" s="37">
        <f t="shared" si="5"/>
        <v>148</v>
      </c>
      <c r="B168" s="8" t="s">
        <v>43</v>
      </c>
      <c r="C168" s="17" t="s">
        <v>579</v>
      </c>
      <c r="D168" s="17" t="s">
        <v>580</v>
      </c>
      <c r="E168" s="10">
        <v>100</v>
      </c>
      <c r="F168" s="40" t="s">
        <v>536</v>
      </c>
      <c r="G168" s="27" t="s">
        <v>64</v>
      </c>
    </row>
    <row r="169" spans="1:7" ht="18.75" thickBot="1">
      <c r="A169" s="37">
        <f t="shared" si="5"/>
        <v>149</v>
      </c>
      <c r="B169" s="8" t="s">
        <v>209</v>
      </c>
      <c r="C169" s="17" t="s">
        <v>40</v>
      </c>
      <c r="D169" s="17" t="s">
        <v>76</v>
      </c>
      <c r="E169" s="10">
        <f>31.2</f>
        <v>31.2</v>
      </c>
      <c r="F169" s="40"/>
      <c r="G169" s="27" t="s">
        <v>64</v>
      </c>
    </row>
    <row r="170" spans="1:7" ht="18.75" thickBot="1">
      <c r="A170" s="37">
        <f t="shared" si="5"/>
        <v>150</v>
      </c>
      <c r="B170" s="8" t="s">
        <v>208</v>
      </c>
      <c r="C170" s="17" t="s">
        <v>40</v>
      </c>
      <c r="D170" s="17" t="s">
        <v>44</v>
      </c>
      <c r="E170" s="10">
        <v>388</v>
      </c>
      <c r="F170" s="40" t="s">
        <v>283</v>
      </c>
      <c r="G170" s="27" t="s">
        <v>64</v>
      </c>
    </row>
    <row r="171" spans="1:7" ht="18.75" thickBot="1">
      <c r="A171" s="37">
        <f t="shared" si="5"/>
        <v>151</v>
      </c>
      <c r="B171" s="8" t="s">
        <v>208</v>
      </c>
      <c r="C171" s="17" t="s">
        <v>45</v>
      </c>
      <c r="D171" s="17" t="s">
        <v>47</v>
      </c>
      <c r="E171" s="10">
        <f>23.5+4</f>
        <v>27.5</v>
      </c>
      <c r="F171" s="40" t="s">
        <v>284</v>
      </c>
      <c r="G171" s="27" t="s">
        <v>64</v>
      </c>
    </row>
    <row r="172" spans="1:7" ht="18.75" thickBot="1">
      <c r="A172" s="37">
        <f t="shared" si="5"/>
        <v>152</v>
      </c>
      <c r="B172" s="8" t="s">
        <v>208</v>
      </c>
      <c r="C172" s="17" t="s">
        <v>45</v>
      </c>
      <c r="D172" s="17" t="s">
        <v>49</v>
      </c>
      <c r="E172" s="10">
        <v>8.2</v>
      </c>
      <c r="F172" s="59" t="s">
        <v>285</v>
      </c>
      <c r="G172" s="27" t="s">
        <v>64</v>
      </c>
    </row>
    <row r="173" spans="1:7" ht="18.75" thickBot="1">
      <c r="A173" s="37">
        <f t="shared" si="5"/>
        <v>153</v>
      </c>
      <c r="B173" s="8" t="s">
        <v>209</v>
      </c>
      <c r="C173" s="17" t="s">
        <v>40</v>
      </c>
      <c r="D173" s="71" t="s">
        <v>91</v>
      </c>
      <c r="E173" s="10">
        <v>24.7</v>
      </c>
      <c r="F173" s="56" t="s">
        <v>361</v>
      </c>
      <c r="G173" s="27" t="s">
        <v>64</v>
      </c>
    </row>
    <row r="174" spans="1:7" ht="18.75" thickBot="1">
      <c r="A174" s="37">
        <f t="shared" si="5"/>
        <v>154</v>
      </c>
      <c r="B174" s="8" t="s">
        <v>48</v>
      </c>
      <c r="C174" s="17" t="s">
        <v>40</v>
      </c>
      <c r="D174" s="17" t="s">
        <v>93</v>
      </c>
      <c r="E174" s="10">
        <v>685</v>
      </c>
      <c r="F174" s="39" t="s">
        <v>329</v>
      </c>
      <c r="G174" s="27" t="s">
        <v>64</v>
      </c>
    </row>
    <row r="175" spans="1:7" ht="18.75" thickBot="1">
      <c r="A175" s="37">
        <f t="shared" si="5"/>
        <v>155</v>
      </c>
      <c r="B175" s="8" t="s">
        <v>457</v>
      </c>
      <c r="C175" s="17" t="s">
        <v>40</v>
      </c>
      <c r="D175" s="17" t="s">
        <v>128</v>
      </c>
      <c r="E175" s="10">
        <v>437</v>
      </c>
      <c r="F175" s="39" t="s">
        <v>446</v>
      </c>
      <c r="G175" s="27" t="s">
        <v>64</v>
      </c>
    </row>
    <row r="176" spans="1:7" ht="18.75" thickBot="1">
      <c r="A176" s="37">
        <f t="shared" si="5"/>
        <v>156</v>
      </c>
      <c r="B176" s="8" t="s">
        <v>207</v>
      </c>
      <c r="C176" s="17" t="s">
        <v>45</v>
      </c>
      <c r="D176" s="17" t="s">
        <v>44</v>
      </c>
      <c r="E176" s="10">
        <v>12.7</v>
      </c>
      <c r="F176" s="39" t="s">
        <v>517</v>
      </c>
      <c r="G176" s="27" t="s">
        <v>64</v>
      </c>
    </row>
    <row r="177" spans="1:7" ht="18.75" thickBot="1">
      <c r="A177" s="37">
        <f t="shared" si="5"/>
        <v>157</v>
      </c>
      <c r="B177" s="8" t="s">
        <v>207</v>
      </c>
      <c r="C177" s="17" t="s">
        <v>45</v>
      </c>
      <c r="D177" s="17" t="s">
        <v>96</v>
      </c>
      <c r="E177" s="10">
        <v>7.65</v>
      </c>
      <c r="F177" s="39" t="s">
        <v>518</v>
      </c>
      <c r="G177" s="27" t="s">
        <v>64</v>
      </c>
    </row>
    <row r="178" spans="1:7" ht="18.75" thickBot="1">
      <c r="A178" s="37">
        <f t="shared" si="5"/>
        <v>158</v>
      </c>
      <c r="B178" s="8" t="s">
        <v>207</v>
      </c>
      <c r="C178" s="17" t="s">
        <v>45</v>
      </c>
      <c r="D178" s="17" t="s">
        <v>92</v>
      </c>
      <c r="E178" s="10">
        <f>22.6+8</f>
        <v>30.6</v>
      </c>
      <c r="F178" s="39" t="s">
        <v>104</v>
      </c>
      <c r="G178" s="27" t="s">
        <v>64</v>
      </c>
    </row>
    <row r="179" spans="1:7" ht="18.75" thickBot="1">
      <c r="A179" s="37">
        <f t="shared" si="5"/>
        <v>159</v>
      </c>
      <c r="B179" s="8" t="s">
        <v>207</v>
      </c>
      <c r="C179" s="17" t="s">
        <v>45</v>
      </c>
      <c r="D179" s="17" t="s">
        <v>225</v>
      </c>
      <c r="E179" s="10">
        <v>50</v>
      </c>
      <c r="F179" s="39" t="s">
        <v>536</v>
      </c>
      <c r="G179" s="27" t="s">
        <v>64</v>
      </c>
    </row>
    <row r="180" spans="1:7" ht="18.75" thickBot="1">
      <c r="A180" s="37">
        <f t="shared" si="5"/>
        <v>160</v>
      </c>
      <c r="B180" s="8" t="s">
        <v>207</v>
      </c>
      <c r="C180" s="17" t="s">
        <v>45</v>
      </c>
      <c r="D180" s="17" t="s">
        <v>118</v>
      </c>
      <c r="E180" s="10">
        <v>188.5</v>
      </c>
      <c r="F180" s="39" t="s">
        <v>365</v>
      </c>
      <c r="G180" s="27" t="s">
        <v>64</v>
      </c>
    </row>
    <row r="181" spans="1:7" ht="18" customHeight="1" thickBot="1">
      <c r="A181" s="37">
        <f t="shared" si="5"/>
        <v>161</v>
      </c>
      <c r="B181" s="8" t="s">
        <v>71</v>
      </c>
      <c r="C181" s="17" t="s">
        <v>45</v>
      </c>
      <c r="D181" s="17" t="s">
        <v>90</v>
      </c>
      <c r="E181" s="10">
        <v>31.4</v>
      </c>
      <c r="F181" s="39"/>
      <c r="G181" s="27" t="s">
        <v>64</v>
      </c>
    </row>
    <row r="182" spans="1:7" ht="18" customHeight="1" thickBot="1">
      <c r="A182" s="37">
        <f t="shared" si="5"/>
        <v>162</v>
      </c>
      <c r="B182" s="8" t="s">
        <v>103</v>
      </c>
      <c r="C182" s="17" t="s">
        <v>40</v>
      </c>
      <c r="D182" s="17" t="s">
        <v>97</v>
      </c>
      <c r="E182" s="10">
        <v>2234</v>
      </c>
      <c r="F182" s="57"/>
      <c r="G182" s="27" t="s">
        <v>64</v>
      </c>
    </row>
    <row r="183" spans="1:7" ht="18" customHeight="1" thickBot="1">
      <c r="A183" s="37">
        <f t="shared" si="5"/>
        <v>163</v>
      </c>
      <c r="B183" s="8" t="s">
        <v>326</v>
      </c>
      <c r="C183" s="17" t="s">
        <v>45</v>
      </c>
      <c r="D183" s="17" t="s">
        <v>241</v>
      </c>
      <c r="E183" s="10">
        <v>20</v>
      </c>
      <c r="F183" s="57" t="s">
        <v>327</v>
      </c>
      <c r="G183" s="27" t="s">
        <v>64</v>
      </c>
    </row>
    <row r="184" spans="1:7" ht="18" customHeight="1" thickBot="1">
      <c r="A184" s="37">
        <f t="shared" si="5"/>
        <v>164</v>
      </c>
      <c r="B184" s="8" t="s">
        <v>186</v>
      </c>
      <c r="C184" s="17" t="s">
        <v>40</v>
      </c>
      <c r="D184" s="17" t="s">
        <v>96</v>
      </c>
      <c r="E184" s="10">
        <v>303.6</v>
      </c>
      <c r="F184" s="57" t="s">
        <v>282</v>
      </c>
      <c r="G184" s="27" t="s">
        <v>64</v>
      </c>
    </row>
    <row r="185" spans="1:7" ht="18" customHeight="1" thickBot="1">
      <c r="A185" s="37">
        <f aca="true" t="shared" si="7" ref="A185:A190">SUM(A184,1)</f>
        <v>165</v>
      </c>
      <c r="B185" s="8" t="s">
        <v>94</v>
      </c>
      <c r="C185" s="17" t="s">
        <v>40</v>
      </c>
      <c r="D185" s="17" t="s">
        <v>49</v>
      </c>
      <c r="E185" s="10">
        <v>22.8</v>
      </c>
      <c r="F185" s="40" t="s">
        <v>462</v>
      </c>
      <c r="G185" s="27" t="s">
        <v>64</v>
      </c>
    </row>
    <row r="186" spans="1:7" ht="18" customHeight="1" thickBot="1">
      <c r="A186" s="37">
        <f t="shared" si="7"/>
        <v>166</v>
      </c>
      <c r="B186" s="8" t="s">
        <v>50</v>
      </c>
      <c r="C186" s="17" t="s">
        <v>40</v>
      </c>
      <c r="D186" s="17" t="s">
        <v>140</v>
      </c>
      <c r="E186" s="10">
        <f>10-5</f>
        <v>5</v>
      </c>
      <c r="F186" s="39" t="s">
        <v>227</v>
      </c>
      <c r="G186" s="27" t="s">
        <v>64</v>
      </c>
    </row>
    <row r="187" spans="1:7" ht="18" customHeight="1" thickBot="1">
      <c r="A187" s="37">
        <f t="shared" si="7"/>
        <v>167</v>
      </c>
      <c r="B187" s="8" t="s">
        <v>50</v>
      </c>
      <c r="C187" s="17" t="s">
        <v>40</v>
      </c>
      <c r="D187" s="17" t="s">
        <v>76</v>
      </c>
      <c r="E187" s="10">
        <v>52</v>
      </c>
      <c r="F187" s="39" t="s">
        <v>470</v>
      </c>
      <c r="G187" s="27" t="s">
        <v>64</v>
      </c>
    </row>
    <row r="188" spans="1:7" ht="18" customHeight="1" thickBot="1">
      <c r="A188" s="37">
        <f t="shared" si="7"/>
        <v>168</v>
      </c>
      <c r="B188" s="8" t="s">
        <v>50</v>
      </c>
      <c r="C188" s="17" t="s">
        <v>40</v>
      </c>
      <c r="D188" s="17" t="s">
        <v>215</v>
      </c>
      <c r="E188" s="10">
        <v>5.8</v>
      </c>
      <c r="F188" s="39" t="s">
        <v>401</v>
      </c>
      <c r="G188" s="27" t="s">
        <v>64</v>
      </c>
    </row>
    <row r="189" spans="1:7" ht="18" customHeight="1" thickBot="1">
      <c r="A189" s="37">
        <f t="shared" si="7"/>
        <v>169</v>
      </c>
      <c r="B189" s="8" t="s">
        <v>50</v>
      </c>
      <c r="C189" s="17" t="s">
        <v>40</v>
      </c>
      <c r="D189" s="17" t="s">
        <v>232</v>
      </c>
      <c r="E189" s="10">
        <v>3.8</v>
      </c>
      <c r="F189" s="39" t="s">
        <v>402</v>
      </c>
      <c r="G189" s="27" t="s">
        <v>64</v>
      </c>
    </row>
    <row r="190" spans="1:7" ht="18" customHeight="1" thickBot="1">
      <c r="A190" s="37">
        <f t="shared" si="7"/>
        <v>170</v>
      </c>
      <c r="B190" s="8" t="s">
        <v>50</v>
      </c>
      <c r="C190" s="17" t="s">
        <v>40</v>
      </c>
      <c r="D190" s="17" t="s">
        <v>88</v>
      </c>
      <c r="E190" s="10">
        <f>110.1-11</f>
        <v>99.1</v>
      </c>
      <c r="F190" s="52" t="s">
        <v>120</v>
      </c>
      <c r="G190" s="27" t="s">
        <v>64</v>
      </c>
    </row>
    <row r="191" spans="1:7" ht="18" customHeight="1" thickBot="1">
      <c r="A191" s="37">
        <f aca="true" t="shared" si="8" ref="A191:A334">SUM(A190,1)</f>
        <v>171</v>
      </c>
      <c r="B191" s="8" t="s">
        <v>50</v>
      </c>
      <c r="C191" s="17" t="s">
        <v>40</v>
      </c>
      <c r="D191" s="17" t="s">
        <v>49</v>
      </c>
      <c r="E191" s="10">
        <v>353</v>
      </c>
      <c r="F191" s="52" t="s">
        <v>411</v>
      </c>
      <c r="G191" s="27" t="s">
        <v>64</v>
      </c>
    </row>
    <row r="192" spans="1:7" ht="18" customHeight="1" thickBot="1">
      <c r="A192" s="37">
        <f t="shared" si="8"/>
        <v>172</v>
      </c>
      <c r="B192" s="8" t="s">
        <v>50</v>
      </c>
      <c r="C192" s="17" t="s">
        <v>40</v>
      </c>
      <c r="D192" s="17" t="s">
        <v>241</v>
      </c>
      <c r="E192" s="10">
        <v>13</v>
      </c>
      <c r="F192" s="52" t="s">
        <v>246</v>
      </c>
      <c r="G192" s="27" t="s">
        <v>64</v>
      </c>
    </row>
    <row r="193" spans="1:7" ht="18" customHeight="1" thickBot="1">
      <c r="A193" s="37">
        <f t="shared" si="8"/>
        <v>173</v>
      </c>
      <c r="B193" s="8" t="s">
        <v>50</v>
      </c>
      <c r="C193" s="17" t="s">
        <v>40</v>
      </c>
      <c r="D193" s="17" t="s">
        <v>145</v>
      </c>
      <c r="E193" s="10">
        <v>6.2</v>
      </c>
      <c r="F193" s="52" t="s">
        <v>274</v>
      </c>
      <c r="G193" s="27" t="s">
        <v>64</v>
      </c>
    </row>
    <row r="194" spans="1:7" ht="18" customHeight="1" thickBot="1">
      <c r="A194" s="37">
        <f t="shared" si="8"/>
        <v>174</v>
      </c>
      <c r="B194" s="8" t="s">
        <v>50</v>
      </c>
      <c r="C194" s="17" t="s">
        <v>40</v>
      </c>
      <c r="D194" s="17" t="s">
        <v>342</v>
      </c>
      <c r="E194" s="10">
        <v>6.7</v>
      </c>
      <c r="F194" s="52" t="s">
        <v>275</v>
      </c>
      <c r="G194" s="27" t="s">
        <v>64</v>
      </c>
    </row>
    <row r="195" spans="1:7" ht="18" customHeight="1" thickBot="1">
      <c r="A195" s="37">
        <f t="shared" si="8"/>
        <v>175</v>
      </c>
      <c r="B195" s="8" t="s">
        <v>50</v>
      </c>
      <c r="C195" s="17" t="s">
        <v>95</v>
      </c>
      <c r="D195" s="17" t="s">
        <v>89</v>
      </c>
      <c r="E195" s="10">
        <v>30</v>
      </c>
      <c r="F195" s="52" t="s">
        <v>328</v>
      </c>
      <c r="G195" s="27" t="s">
        <v>64</v>
      </c>
    </row>
    <row r="196" spans="1:7" ht="18" customHeight="1" thickBot="1">
      <c r="A196" s="37">
        <f t="shared" si="8"/>
        <v>176</v>
      </c>
      <c r="B196" s="8" t="s">
        <v>50</v>
      </c>
      <c r="C196" s="17" t="s">
        <v>40</v>
      </c>
      <c r="D196" s="17" t="s">
        <v>239</v>
      </c>
      <c r="E196" s="10">
        <f>27.8+13.4</f>
        <v>41.2</v>
      </c>
      <c r="F196" s="52" t="s">
        <v>273</v>
      </c>
      <c r="G196" s="27" t="s">
        <v>64</v>
      </c>
    </row>
    <row r="197" spans="1:7" ht="18" customHeight="1" thickBot="1">
      <c r="A197" s="37">
        <f t="shared" si="8"/>
        <v>177</v>
      </c>
      <c r="B197" s="8" t="s">
        <v>50</v>
      </c>
      <c r="C197" s="17" t="s">
        <v>40</v>
      </c>
      <c r="D197" s="17" t="s">
        <v>91</v>
      </c>
      <c r="E197" s="10">
        <f>16.1+358.3-317.8</f>
        <v>56.60000000000002</v>
      </c>
      <c r="F197" s="52" t="s">
        <v>383</v>
      </c>
      <c r="G197" s="27" t="s">
        <v>64</v>
      </c>
    </row>
    <row r="198" spans="1:7" ht="18" customHeight="1" thickBot="1">
      <c r="A198" s="37">
        <f t="shared" si="8"/>
        <v>178</v>
      </c>
      <c r="B198" s="8" t="s">
        <v>50</v>
      </c>
      <c r="C198" s="17" t="s">
        <v>40</v>
      </c>
      <c r="D198" s="17" t="s">
        <v>255</v>
      </c>
      <c r="E198" s="10">
        <f>7.5+39.9+22.8</f>
        <v>70.2</v>
      </c>
      <c r="F198" s="52" t="s">
        <v>513</v>
      </c>
      <c r="G198" s="27" t="s">
        <v>64</v>
      </c>
    </row>
    <row r="199" spans="1:7" ht="18" customHeight="1" thickBot="1">
      <c r="A199" s="37">
        <f t="shared" si="8"/>
        <v>179</v>
      </c>
      <c r="B199" s="8" t="s">
        <v>50</v>
      </c>
      <c r="C199" s="17" t="s">
        <v>40</v>
      </c>
      <c r="D199" s="17" t="s">
        <v>491</v>
      </c>
      <c r="E199" s="10">
        <f>18.3+152.2-75</f>
        <v>95.5</v>
      </c>
      <c r="F199" s="52" t="s">
        <v>574</v>
      </c>
      <c r="G199" s="27" t="s">
        <v>64</v>
      </c>
    </row>
    <row r="200" spans="1:7" ht="18" customHeight="1" thickBot="1">
      <c r="A200" s="37">
        <f t="shared" si="8"/>
        <v>180</v>
      </c>
      <c r="B200" s="8" t="s">
        <v>50</v>
      </c>
      <c r="C200" s="17" t="s">
        <v>40</v>
      </c>
      <c r="D200" s="17" t="s">
        <v>568</v>
      </c>
      <c r="E200" s="10">
        <v>28.2</v>
      </c>
      <c r="F200" s="52" t="s">
        <v>569</v>
      </c>
      <c r="G200" s="27" t="s">
        <v>64</v>
      </c>
    </row>
    <row r="201" spans="1:7" ht="18" customHeight="1" thickBot="1">
      <c r="A201" s="37">
        <f t="shared" si="8"/>
        <v>181</v>
      </c>
      <c r="B201" s="8" t="s">
        <v>50</v>
      </c>
      <c r="C201" s="17" t="s">
        <v>40</v>
      </c>
      <c r="D201" s="17" t="s">
        <v>188</v>
      </c>
      <c r="E201" s="10">
        <v>31.2</v>
      </c>
      <c r="F201" s="52" t="s">
        <v>216</v>
      </c>
      <c r="G201" s="27" t="s">
        <v>64</v>
      </c>
    </row>
    <row r="202" spans="1:7" ht="18" customHeight="1" thickBot="1">
      <c r="A202" s="37">
        <f t="shared" si="8"/>
        <v>182</v>
      </c>
      <c r="B202" s="8" t="s">
        <v>50</v>
      </c>
      <c r="C202" s="17" t="s">
        <v>40</v>
      </c>
      <c r="D202" s="17" t="s">
        <v>256</v>
      </c>
      <c r="E202" s="10">
        <v>36.2</v>
      </c>
      <c r="F202" s="52" t="s">
        <v>276</v>
      </c>
      <c r="G202" s="27" t="s">
        <v>64</v>
      </c>
    </row>
    <row r="203" spans="1:7" ht="18" customHeight="1" thickBot="1">
      <c r="A203" s="37">
        <f t="shared" si="8"/>
        <v>183</v>
      </c>
      <c r="B203" s="8" t="s">
        <v>50</v>
      </c>
      <c r="C203" s="17" t="s">
        <v>40</v>
      </c>
      <c r="D203" s="17" t="s">
        <v>126</v>
      </c>
      <c r="E203" s="10">
        <v>83</v>
      </c>
      <c r="F203" s="52" t="s">
        <v>582</v>
      </c>
      <c r="G203" s="27" t="s">
        <v>64</v>
      </c>
    </row>
    <row r="204" spans="1:7" ht="18" customHeight="1" thickBot="1">
      <c r="A204" s="37">
        <f t="shared" si="8"/>
        <v>184</v>
      </c>
      <c r="B204" s="8" t="s">
        <v>50</v>
      </c>
      <c r="C204" s="17" t="s">
        <v>40</v>
      </c>
      <c r="D204" s="17" t="s">
        <v>510</v>
      </c>
      <c r="E204" s="10">
        <f>61.4+119.4-42.2-77.2-41.1</f>
        <v>20.30000000000002</v>
      </c>
      <c r="F204" s="52" t="s">
        <v>498</v>
      </c>
      <c r="G204" s="27" t="s">
        <v>64</v>
      </c>
    </row>
    <row r="205" spans="1:7" ht="18" customHeight="1" thickBot="1">
      <c r="A205" s="37">
        <f t="shared" si="8"/>
        <v>185</v>
      </c>
      <c r="B205" s="8" t="s">
        <v>50</v>
      </c>
      <c r="C205" s="17" t="s">
        <v>95</v>
      </c>
      <c r="D205" s="17" t="s">
        <v>583</v>
      </c>
      <c r="E205" s="10">
        <v>160</v>
      </c>
      <c r="F205" s="52" t="s">
        <v>584</v>
      </c>
      <c r="G205" s="27" t="s">
        <v>64</v>
      </c>
    </row>
    <row r="206" spans="1:7" ht="18" customHeight="1" thickBot="1">
      <c r="A206" s="37">
        <f t="shared" si="8"/>
        <v>186</v>
      </c>
      <c r="B206" s="8" t="s">
        <v>50</v>
      </c>
      <c r="C206" s="17" t="s">
        <v>40</v>
      </c>
      <c r="D206" s="17" t="s">
        <v>257</v>
      </c>
      <c r="E206" s="10">
        <v>125.8</v>
      </c>
      <c r="F206" s="52" t="s">
        <v>317</v>
      </c>
      <c r="G206" s="27" t="s">
        <v>64</v>
      </c>
    </row>
    <row r="207" spans="1:7" ht="18" customHeight="1" thickBot="1">
      <c r="A207" s="37">
        <f t="shared" si="8"/>
        <v>187</v>
      </c>
      <c r="B207" s="8" t="s">
        <v>50</v>
      </c>
      <c r="C207" s="17" t="s">
        <v>40</v>
      </c>
      <c r="D207" s="17" t="s">
        <v>219</v>
      </c>
      <c r="E207" s="10">
        <v>70</v>
      </c>
      <c r="F207" s="52" t="s">
        <v>581</v>
      </c>
      <c r="G207" s="27" t="s">
        <v>64</v>
      </c>
    </row>
    <row r="208" spans="1:7" ht="18" customHeight="1" thickBot="1">
      <c r="A208" s="37">
        <f t="shared" si="8"/>
        <v>188</v>
      </c>
      <c r="B208" s="8" t="s">
        <v>50</v>
      </c>
      <c r="C208" s="17" t="s">
        <v>40</v>
      </c>
      <c r="D208" s="17" t="s">
        <v>191</v>
      </c>
      <c r="E208" s="10">
        <v>131</v>
      </c>
      <c r="F208" s="52" t="s">
        <v>277</v>
      </c>
      <c r="G208" s="27" t="s">
        <v>64</v>
      </c>
    </row>
    <row r="209" spans="1:7" ht="18" customHeight="1" thickBot="1">
      <c r="A209" s="37">
        <f t="shared" si="8"/>
        <v>189</v>
      </c>
      <c r="B209" s="8" t="s">
        <v>50</v>
      </c>
      <c r="C209" s="17" t="s">
        <v>579</v>
      </c>
      <c r="D209" s="17" t="s">
        <v>592</v>
      </c>
      <c r="E209" s="10">
        <v>100</v>
      </c>
      <c r="F209" s="52" t="s">
        <v>536</v>
      </c>
      <c r="G209" s="27" t="s">
        <v>64</v>
      </c>
    </row>
    <row r="210" spans="1:7" ht="18" customHeight="1" thickBot="1">
      <c r="A210" s="37">
        <f t="shared" si="8"/>
        <v>190</v>
      </c>
      <c r="B210" s="8" t="s">
        <v>585</v>
      </c>
      <c r="C210" s="17" t="s">
        <v>40</v>
      </c>
      <c r="D210" s="17" t="s">
        <v>544</v>
      </c>
      <c r="E210" s="10">
        <v>1000</v>
      </c>
      <c r="F210" s="52" t="s">
        <v>536</v>
      </c>
      <c r="G210" s="27" t="s">
        <v>64</v>
      </c>
    </row>
    <row r="211" spans="1:7" ht="18" customHeight="1" thickBot="1">
      <c r="A211" s="37">
        <f t="shared" si="8"/>
        <v>191</v>
      </c>
      <c r="B211" s="8" t="s">
        <v>85</v>
      </c>
      <c r="C211" s="17" t="s">
        <v>45</v>
      </c>
      <c r="D211" s="17" t="s">
        <v>146</v>
      </c>
      <c r="E211" s="10">
        <f>62+0.75-10-15-1.32-0.64</f>
        <v>35.79</v>
      </c>
      <c r="F211" s="52"/>
      <c r="G211" s="27" t="s">
        <v>64</v>
      </c>
    </row>
    <row r="212" spans="1:7" ht="18" customHeight="1" thickBot="1">
      <c r="A212" s="37">
        <f t="shared" si="8"/>
        <v>192</v>
      </c>
      <c r="B212" s="8" t="s">
        <v>85</v>
      </c>
      <c r="C212" s="17" t="s">
        <v>45</v>
      </c>
      <c r="D212" s="17" t="s">
        <v>76</v>
      </c>
      <c r="E212" s="10">
        <f>93.5+1.7</f>
        <v>95.2</v>
      </c>
      <c r="F212" s="52" t="s">
        <v>540</v>
      </c>
      <c r="G212" s="27" t="s">
        <v>64</v>
      </c>
    </row>
    <row r="213" spans="1:7" ht="18" customHeight="1" thickBot="1">
      <c r="A213" s="37">
        <f t="shared" si="8"/>
        <v>193</v>
      </c>
      <c r="B213" s="8" t="s">
        <v>224</v>
      </c>
      <c r="C213" s="17" t="s">
        <v>45</v>
      </c>
      <c r="D213" s="17" t="s">
        <v>76</v>
      </c>
      <c r="E213" s="10">
        <v>1.2</v>
      </c>
      <c r="F213" s="52" t="s">
        <v>541</v>
      </c>
      <c r="G213" s="27" t="s">
        <v>64</v>
      </c>
    </row>
    <row r="214" spans="1:7" ht="18" customHeight="1" thickBot="1">
      <c r="A214" s="37">
        <f t="shared" si="8"/>
        <v>194</v>
      </c>
      <c r="B214" s="8" t="s">
        <v>85</v>
      </c>
      <c r="C214" s="17" t="s">
        <v>45</v>
      </c>
      <c r="D214" s="17" t="s">
        <v>132</v>
      </c>
      <c r="E214" s="10">
        <v>3</v>
      </c>
      <c r="F214" s="52" t="s">
        <v>46</v>
      </c>
      <c r="G214" s="27" t="s">
        <v>64</v>
      </c>
    </row>
    <row r="215" spans="1:7" ht="18" customHeight="1" thickBot="1">
      <c r="A215" s="37">
        <f t="shared" si="8"/>
        <v>195</v>
      </c>
      <c r="B215" s="8" t="s">
        <v>85</v>
      </c>
      <c r="C215" s="17" t="s">
        <v>45</v>
      </c>
      <c r="D215" s="17" t="s">
        <v>232</v>
      </c>
      <c r="E215" s="10">
        <v>37.1</v>
      </c>
      <c r="F215" s="52" t="s">
        <v>542</v>
      </c>
      <c r="G215" s="27" t="s">
        <v>64</v>
      </c>
    </row>
    <row r="216" spans="1:7" ht="18" customHeight="1" thickBot="1">
      <c r="A216" s="37">
        <f t="shared" si="8"/>
        <v>196</v>
      </c>
      <c r="B216" s="8" t="s">
        <v>224</v>
      </c>
      <c r="C216" s="17" t="s">
        <v>45</v>
      </c>
      <c r="D216" s="17" t="s">
        <v>44</v>
      </c>
      <c r="E216" s="10">
        <v>18.85</v>
      </c>
      <c r="F216" s="52" t="s">
        <v>554</v>
      </c>
      <c r="G216" s="27" t="s">
        <v>64</v>
      </c>
    </row>
    <row r="217" spans="1:7" ht="18" customHeight="1" thickBot="1">
      <c r="A217" s="37">
        <f t="shared" si="8"/>
        <v>197</v>
      </c>
      <c r="B217" s="8" t="s">
        <v>85</v>
      </c>
      <c r="C217" s="17" t="s">
        <v>45</v>
      </c>
      <c r="D217" s="17" t="s">
        <v>96</v>
      </c>
      <c r="E217" s="10">
        <v>14.6</v>
      </c>
      <c r="F217" s="52" t="s">
        <v>538</v>
      </c>
      <c r="G217" s="27" t="s">
        <v>64</v>
      </c>
    </row>
    <row r="218" spans="1:7" ht="18" customHeight="1" thickBot="1">
      <c r="A218" s="37">
        <f t="shared" si="8"/>
        <v>198</v>
      </c>
      <c r="B218" s="8" t="s">
        <v>85</v>
      </c>
      <c r="C218" s="17" t="s">
        <v>45</v>
      </c>
      <c r="D218" s="17" t="s">
        <v>91</v>
      </c>
      <c r="E218" s="10">
        <v>500</v>
      </c>
      <c r="F218" s="52" t="s">
        <v>558</v>
      </c>
      <c r="G218" s="27" t="s">
        <v>64</v>
      </c>
    </row>
    <row r="219" spans="1:7" ht="18" customHeight="1" thickBot="1">
      <c r="A219" s="37">
        <f t="shared" si="8"/>
        <v>199</v>
      </c>
      <c r="B219" s="8" t="s">
        <v>85</v>
      </c>
      <c r="C219" s="17" t="s">
        <v>45</v>
      </c>
      <c r="D219" s="17" t="s">
        <v>121</v>
      </c>
      <c r="E219" s="10">
        <v>400</v>
      </c>
      <c r="F219" s="52" t="s">
        <v>558</v>
      </c>
      <c r="G219" s="27" t="s">
        <v>64</v>
      </c>
    </row>
    <row r="220" spans="1:7" ht="18" customHeight="1" thickBot="1">
      <c r="A220" s="37">
        <f t="shared" si="8"/>
        <v>200</v>
      </c>
      <c r="B220" s="8" t="s">
        <v>85</v>
      </c>
      <c r="C220" s="17" t="s">
        <v>45</v>
      </c>
      <c r="D220" s="17" t="s">
        <v>188</v>
      </c>
      <c r="E220" s="10">
        <v>1200</v>
      </c>
      <c r="F220" s="52" t="s">
        <v>558</v>
      </c>
      <c r="G220" s="27" t="s">
        <v>64</v>
      </c>
    </row>
    <row r="221" spans="1:7" ht="18" customHeight="1" thickBot="1">
      <c r="A221" s="37">
        <f t="shared" si="8"/>
        <v>201</v>
      </c>
      <c r="B221" s="8" t="s">
        <v>268</v>
      </c>
      <c r="C221" s="17" t="s">
        <v>45</v>
      </c>
      <c r="D221" s="72" t="s">
        <v>188</v>
      </c>
      <c r="E221" s="73">
        <f>40+34.66</f>
        <v>74.66</v>
      </c>
      <c r="F221" s="61" t="s">
        <v>311</v>
      </c>
      <c r="G221" s="27" t="s">
        <v>64</v>
      </c>
    </row>
    <row r="222" spans="1:7" ht="18" customHeight="1" thickBot="1">
      <c r="A222" s="37">
        <f t="shared" si="8"/>
        <v>202</v>
      </c>
      <c r="B222" s="8" t="s">
        <v>85</v>
      </c>
      <c r="C222" s="17" t="s">
        <v>45</v>
      </c>
      <c r="D222" s="72" t="s">
        <v>225</v>
      </c>
      <c r="E222" s="73">
        <f>103+109+300</f>
        <v>512</v>
      </c>
      <c r="F222" s="61" t="s">
        <v>559</v>
      </c>
      <c r="G222" s="27" t="s">
        <v>64</v>
      </c>
    </row>
    <row r="223" spans="1:7" ht="18" customHeight="1" thickBot="1">
      <c r="A223" s="37">
        <f t="shared" si="8"/>
        <v>203</v>
      </c>
      <c r="B223" s="8" t="s">
        <v>85</v>
      </c>
      <c r="C223" s="17" t="s">
        <v>45</v>
      </c>
      <c r="D223" s="72" t="s">
        <v>70</v>
      </c>
      <c r="E223" s="73">
        <f>18.5+60+400</f>
        <v>478.5</v>
      </c>
      <c r="F223" s="61" t="s">
        <v>560</v>
      </c>
      <c r="G223" s="27" t="s">
        <v>64</v>
      </c>
    </row>
    <row r="224" spans="1:7" ht="18" customHeight="1" thickBot="1">
      <c r="A224" s="37">
        <f t="shared" si="8"/>
        <v>204</v>
      </c>
      <c r="B224" s="8" t="s">
        <v>85</v>
      </c>
      <c r="C224" s="17" t="s">
        <v>45</v>
      </c>
      <c r="D224" s="72" t="s">
        <v>126</v>
      </c>
      <c r="E224" s="73">
        <f>103.75+6.4+9.2+87.6+76.4+5.7+13.5+23+8.9+169+169+500</f>
        <v>1172.45</v>
      </c>
      <c r="F224" s="61" t="s">
        <v>561</v>
      </c>
      <c r="G224" s="27" t="s">
        <v>64</v>
      </c>
    </row>
    <row r="225" spans="1:7" ht="18" customHeight="1" thickBot="1">
      <c r="A225" s="37">
        <f t="shared" si="8"/>
        <v>205</v>
      </c>
      <c r="B225" s="8" t="s">
        <v>85</v>
      </c>
      <c r="C225" s="17" t="s">
        <v>45</v>
      </c>
      <c r="D225" s="72" t="s">
        <v>562</v>
      </c>
      <c r="E225" s="73">
        <v>500</v>
      </c>
      <c r="F225" s="52" t="s">
        <v>563</v>
      </c>
      <c r="G225" s="27" t="s">
        <v>64</v>
      </c>
    </row>
    <row r="226" spans="1:7" ht="18" customHeight="1" thickBot="1">
      <c r="A226" s="37">
        <f t="shared" si="8"/>
        <v>206</v>
      </c>
      <c r="B226" s="8" t="s">
        <v>85</v>
      </c>
      <c r="C226" s="17" t="s">
        <v>45</v>
      </c>
      <c r="D226" s="72" t="s">
        <v>165</v>
      </c>
      <c r="E226" s="73">
        <f>261+231+216+193+206+194+193+800</f>
        <v>2294</v>
      </c>
      <c r="F226" s="61" t="s">
        <v>564</v>
      </c>
      <c r="G226" s="27" t="s">
        <v>64</v>
      </c>
    </row>
    <row r="227" spans="1:7" ht="18" customHeight="1" thickBot="1">
      <c r="A227" s="37">
        <f t="shared" si="8"/>
        <v>207</v>
      </c>
      <c r="B227" s="8" t="s">
        <v>85</v>
      </c>
      <c r="C227" s="17" t="s">
        <v>45</v>
      </c>
      <c r="D227" s="72" t="s">
        <v>522</v>
      </c>
      <c r="E227" s="73">
        <f>254+41</f>
        <v>295</v>
      </c>
      <c r="F227" s="61" t="s">
        <v>543</v>
      </c>
      <c r="G227" s="27" t="s">
        <v>64</v>
      </c>
    </row>
    <row r="228" spans="1:7" ht="18" customHeight="1" thickBot="1">
      <c r="A228" s="37">
        <f t="shared" si="8"/>
        <v>208</v>
      </c>
      <c r="B228" s="8" t="s">
        <v>224</v>
      </c>
      <c r="C228" s="17" t="s">
        <v>45</v>
      </c>
      <c r="D228" s="72" t="s">
        <v>544</v>
      </c>
      <c r="E228" s="73">
        <v>56.7</v>
      </c>
      <c r="F228" s="61" t="s">
        <v>545</v>
      </c>
      <c r="G228" s="27" t="s">
        <v>64</v>
      </c>
    </row>
    <row r="229" spans="1:7" ht="18" customHeight="1" thickBot="1">
      <c r="A229" s="37">
        <f t="shared" si="8"/>
        <v>209</v>
      </c>
      <c r="B229" s="8" t="s">
        <v>85</v>
      </c>
      <c r="C229" s="17" t="s">
        <v>45</v>
      </c>
      <c r="D229" s="72" t="s">
        <v>214</v>
      </c>
      <c r="E229" s="73">
        <f>149+234.5</f>
        <v>383.5</v>
      </c>
      <c r="F229" s="61" t="s">
        <v>532</v>
      </c>
      <c r="G229" s="27" t="s">
        <v>64</v>
      </c>
    </row>
    <row r="230" spans="1:7" ht="18" customHeight="1" thickBot="1">
      <c r="A230" s="37">
        <f t="shared" si="8"/>
        <v>210</v>
      </c>
      <c r="B230" s="8" t="s">
        <v>85</v>
      </c>
      <c r="C230" s="17" t="s">
        <v>45</v>
      </c>
      <c r="D230" s="72" t="s">
        <v>471</v>
      </c>
      <c r="E230" s="73">
        <f>208+225+185</f>
        <v>618</v>
      </c>
      <c r="F230" s="61" t="s">
        <v>533</v>
      </c>
      <c r="G230" s="27" t="s">
        <v>64</v>
      </c>
    </row>
    <row r="231" spans="1:7" ht="18" customHeight="1" thickBot="1">
      <c r="A231" s="37">
        <f t="shared" si="8"/>
        <v>211</v>
      </c>
      <c r="B231" s="8" t="s">
        <v>85</v>
      </c>
      <c r="C231" s="17" t="s">
        <v>45</v>
      </c>
      <c r="D231" s="72" t="s">
        <v>218</v>
      </c>
      <c r="E231" s="73">
        <v>367</v>
      </c>
      <c r="F231" s="61" t="s">
        <v>519</v>
      </c>
      <c r="G231" s="27" t="s">
        <v>64</v>
      </c>
    </row>
    <row r="232" spans="1:7" ht="18" customHeight="1" thickBot="1">
      <c r="A232" s="37">
        <f t="shared" si="8"/>
        <v>212</v>
      </c>
      <c r="B232" s="8" t="s">
        <v>85</v>
      </c>
      <c r="C232" s="17" t="s">
        <v>45</v>
      </c>
      <c r="D232" s="72" t="s">
        <v>79</v>
      </c>
      <c r="E232" s="73">
        <f>356+362</f>
        <v>718</v>
      </c>
      <c r="F232" s="61" t="s">
        <v>525</v>
      </c>
      <c r="G232" s="27" t="s">
        <v>64</v>
      </c>
    </row>
    <row r="233" spans="1:7" ht="18" customHeight="1" thickBot="1">
      <c r="A233" s="37">
        <f t="shared" si="8"/>
        <v>213</v>
      </c>
      <c r="B233" s="8" t="s">
        <v>85</v>
      </c>
      <c r="C233" s="17" t="s">
        <v>45</v>
      </c>
      <c r="D233" s="72" t="s">
        <v>480</v>
      </c>
      <c r="E233" s="73">
        <f>372</f>
        <v>372</v>
      </c>
      <c r="F233" s="61" t="s">
        <v>526</v>
      </c>
      <c r="G233" s="27" t="s">
        <v>64</v>
      </c>
    </row>
    <row r="234" spans="1:7" ht="18" customHeight="1" thickBot="1">
      <c r="A234" s="37">
        <f t="shared" si="8"/>
        <v>214</v>
      </c>
      <c r="B234" s="8" t="s">
        <v>85</v>
      </c>
      <c r="C234" s="17" t="s">
        <v>45</v>
      </c>
      <c r="D234" s="72" t="s">
        <v>472</v>
      </c>
      <c r="E234" s="73">
        <f>453+393+364+401+291+448+300+414+361+413</f>
        <v>3838</v>
      </c>
      <c r="F234" s="61" t="s">
        <v>534</v>
      </c>
      <c r="G234" s="27" t="s">
        <v>64</v>
      </c>
    </row>
    <row r="235" spans="1:7" ht="18" customHeight="1" thickBot="1">
      <c r="A235" s="37">
        <f t="shared" si="8"/>
        <v>215</v>
      </c>
      <c r="B235" s="8" t="s">
        <v>85</v>
      </c>
      <c r="C235" s="17" t="s">
        <v>45</v>
      </c>
      <c r="D235" s="72" t="s">
        <v>481</v>
      </c>
      <c r="E235" s="73">
        <f>695</f>
        <v>695</v>
      </c>
      <c r="F235" s="61" t="s">
        <v>527</v>
      </c>
      <c r="G235" s="27" t="s">
        <v>64</v>
      </c>
    </row>
    <row r="236" spans="1:7" ht="18" customHeight="1" thickBot="1">
      <c r="A236" s="37">
        <f t="shared" si="8"/>
        <v>216</v>
      </c>
      <c r="B236" s="8" t="s">
        <v>85</v>
      </c>
      <c r="C236" s="17" t="s">
        <v>45</v>
      </c>
      <c r="D236" s="72" t="s">
        <v>482</v>
      </c>
      <c r="E236" s="73">
        <f>325+420</f>
        <v>745</v>
      </c>
      <c r="F236" s="61" t="s">
        <v>528</v>
      </c>
      <c r="G236" s="27" t="s">
        <v>64</v>
      </c>
    </row>
    <row r="237" spans="1:7" ht="18" customHeight="1" thickBot="1">
      <c r="A237" s="37">
        <f t="shared" si="8"/>
        <v>217</v>
      </c>
      <c r="B237" s="8" t="s">
        <v>85</v>
      </c>
      <c r="C237" s="17" t="s">
        <v>45</v>
      </c>
      <c r="D237" s="72" t="s">
        <v>119</v>
      </c>
      <c r="E237" s="73">
        <f>695</f>
        <v>695</v>
      </c>
      <c r="F237" s="61" t="s">
        <v>529</v>
      </c>
      <c r="G237" s="27" t="s">
        <v>64</v>
      </c>
    </row>
    <row r="238" spans="1:7" ht="18" customHeight="1" thickBot="1">
      <c r="A238" s="37">
        <f t="shared" si="8"/>
        <v>218</v>
      </c>
      <c r="B238" s="8" t="s">
        <v>85</v>
      </c>
      <c r="C238" s="17" t="s">
        <v>45</v>
      </c>
      <c r="D238" s="72" t="s">
        <v>128</v>
      </c>
      <c r="E238" s="73">
        <f>675</f>
        <v>675</v>
      </c>
      <c r="F238" s="61" t="s">
        <v>483</v>
      </c>
      <c r="G238" s="27" t="s">
        <v>64</v>
      </c>
    </row>
    <row r="239" spans="1:7" ht="18" customHeight="1" thickBot="1">
      <c r="A239" s="37">
        <f t="shared" si="8"/>
        <v>219</v>
      </c>
      <c r="B239" s="8" t="s">
        <v>85</v>
      </c>
      <c r="C239" s="17" t="s">
        <v>45</v>
      </c>
      <c r="D239" s="72" t="s">
        <v>189</v>
      </c>
      <c r="E239" s="73">
        <f>713.5-98</f>
        <v>615.5</v>
      </c>
      <c r="F239" s="61" t="s">
        <v>364</v>
      </c>
      <c r="G239" s="27" t="s">
        <v>64</v>
      </c>
    </row>
    <row r="240" spans="1:7" ht="18" customHeight="1" thickBot="1">
      <c r="A240" s="37">
        <f t="shared" si="8"/>
        <v>220</v>
      </c>
      <c r="B240" s="8" t="s">
        <v>85</v>
      </c>
      <c r="C240" s="17" t="s">
        <v>45</v>
      </c>
      <c r="D240" s="72" t="s">
        <v>86</v>
      </c>
      <c r="E240" s="73">
        <f>13+610</f>
        <v>623</v>
      </c>
      <c r="F240" s="61" t="s">
        <v>539</v>
      </c>
      <c r="G240" s="27" t="s">
        <v>64</v>
      </c>
    </row>
    <row r="241" spans="1:7" ht="18" customHeight="1" thickBot="1">
      <c r="A241" s="37">
        <f t="shared" si="8"/>
        <v>221</v>
      </c>
      <c r="B241" s="8" t="s">
        <v>387</v>
      </c>
      <c r="C241" s="17" t="s">
        <v>390</v>
      </c>
      <c r="D241" s="72" t="s">
        <v>391</v>
      </c>
      <c r="E241" s="73"/>
      <c r="F241" s="94" t="s">
        <v>392</v>
      </c>
      <c r="G241" s="27" t="s">
        <v>64</v>
      </c>
    </row>
    <row r="242" spans="1:7" ht="18" customHeight="1" thickBot="1">
      <c r="A242" s="37">
        <f t="shared" si="8"/>
        <v>222</v>
      </c>
      <c r="B242" s="8" t="s">
        <v>387</v>
      </c>
      <c r="C242" s="17" t="s">
        <v>54</v>
      </c>
      <c r="D242" s="72" t="s">
        <v>388</v>
      </c>
      <c r="E242" s="73"/>
      <c r="F242" s="94" t="s">
        <v>389</v>
      </c>
      <c r="G242" s="27" t="s">
        <v>64</v>
      </c>
    </row>
    <row r="243" spans="1:7" ht="18" customHeight="1" thickBot="1">
      <c r="A243" s="37">
        <f t="shared" si="8"/>
        <v>223</v>
      </c>
      <c r="B243" s="8" t="s">
        <v>85</v>
      </c>
      <c r="C243" s="17" t="s">
        <v>54</v>
      </c>
      <c r="D243" s="72" t="s">
        <v>546</v>
      </c>
      <c r="E243" s="73">
        <v>1.1</v>
      </c>
      <c r="F243" s="94" t="s">
        <v>99</v>
      </c>
      <c r="G243" s="27" t="s">
        <v>64</v>
      </c>
    </row>
    <row r="244" spans="1:7" ht="18" customHeight="1" thickBot="1">
      <c r="A244" s="37">
        <f t="shared" si="8"/>
        <v>224</v>
      </c>
      <c r="B244" s="8" t="s">
        <v>85</v>
      </c>
      <c r="C244" s="17" t="s">
        <v>54</v>
      </c>
      <c r="D244" s="72" t="s">
        <v>396</v>
      </c>
      <c r="E244" s="73">
        <v>2</v>
      </c>
      <c r="F244" s="94" t="s">
        <v>99</v>
      </c>
      <c r="G244" s="27" t="s">
        <v>64</v>
      </c>
    </row>
    <row r="245" spans="1:7" ht="18" customHeight="1" thickBot="1">
      <c r="A245" s="37">
        <f t="shared" si="8"/>
        <v>225</v>
      </c>
      <c r="B245" s="8" t="s">
        <v>85</v>
      </c>
      <c r="C245" s="17" t="s">
        <v>54</v>
      </c>
      <c r="D245" s="72" t="s">
        <v>336</v>
      </c>
      <c r="E245" s="73">
        <f>16+2.5-5.8+2.7</f>
        <v>15.399999999999999</v>
      </c>
      <c r="F245" s="62" t="s">
        <v>547</v>
      </c>
      <c r="G245" s="27" t="s">
        <v>64</v>
      </c>
    </row>
    <row r="246" spans="1:7" ht="18" customHeight="1" thickBot="1">
      <c r="A246" s="37">
        <f aca="true" t="shared" si="9" ref="A246:A285">SUM(A245,1)</f>
        <v>226</v>
      </c>
      <c r="B246" s="8" t="s">
        <v>85</v>
      </c>
      <c r="C246" s="17" t="s">
        <v>54</v>
      </c>
      <c r="D246" s="72" t="s">
        <v>444</v>
      </c>
      <c r="E246" s="73">
        <f>7.3-3.68</f>
        <v>3.6199999999999997</v>
      </c>
      <c r="F246" s="62" t="s">
        <v>99</v>
      </c>
      <c r="G246" s="27" t="s">
        <v>64</v>
      </c>
    </row>
    <row r="247" spans="1:7" ht="18" customHeight="1" thickBot="1">
      <c r="A247" s="37">
        <f t="shared" si="9"/>
        <v>227</v>
      </c>
      <c r="B247" s="8" t="s">
        <v>85</v>
      </c>
      <c r="C247" s="17" t="s">
        <v>54</v>
      </c>
      <c r="D247" s="72" t="s">
        <v>337</v>
      </c>
      <c r="E247" s="73">
        <f>4.5</f>
        <v>4.5</v>
      </c>
      <c r="F247" s="62" t="s">
        <v>99</v>
      </c>
      <c r="G247" s="27" t="s">
        <v>64</v>
      </c>
    </row>
    <row r="248" spans="1:7" ht="18" customHeight="1" thickBot="1">
      <c r="A248" s="37">
        <f t="shared" si="9"/>
        <v>228</v>
      </c>
      <c r="B248" s="8" t="s">
        <v>224</v>
      </c>
      <c r="C248" s="17" t="s">
        <v>54</v>
      </c>
      <c r="D248" s="72" t="s">
        <v>337</v>
      </c>
      <c r="E248" s="73">
        <f>33-16.7+18</f>
        <v>34.3</v>
      </c>
      <c r="F248" s="62" t="s">
        <v>548</v>
      </c>
      <c r="G248" s="27" t="s">
        <v>64</v>
      </c>
    </row>
    <row r="249" spans="1:7" ht="18" customHeight="1" thickBot="1">
      <c r="A249" s="37">
        <f t="shared" si="9"/>
        <v>229</v>
      </c>
      <c r="B249" s="8" t="s">
        <v>85</v>
      </c>
      <c r="C249" s="17" t="s">
        <v>54</v>
      </c>
      <c r="D249" s="72" t="s">
        <v>338</v>
      </c>
      <c r="E249" s="73">
        <f>11.3+6</f>
        <v>17.3</v>
      </c>
      <c r="F249" s="62" t="s">
        <v>549</v>
      </c>
      <c r="G249" s="27" t="s">
        <v>64</v>
      </c>
    </row>
    <row r="250" spans="1:7" ht="18" customHeight="1" thickBot="1">
      <c r="A250" s="37">
        <f t="shared" si="9"/>
        <v>230</v>
      </c>
      <c r="B250" s="8" t="s">
        <v>85</v>
      </c>
      <c r="C250" s="17" t="s">
        <v>54</v>
      </c>
      <c r="D250" s="72" t="s">
        <v>213</v>
      </c>
      <c r="E250" s="73">
        <f>4.8+38.8+12-32.56</f>
        <v>23.039999999999992</v>
      </c>
      <c r="F250" s="62" t="s">
        <v>353</v>
      </c>
      <c r="G250" s="27" t="s">
        <v>64</v>
      </c>
    </row>
    <row r="251" spans="1:7" ht="18" customHeight="1" thickBot="1">
      <c r="A251" s="37">
        <f t="shared" si="9"/>
        <v>231</v>
      </c>
      <c r="B251" s="30" t="s">
        <v>85</v>
      </c>
      <c r="C251" s="14" t="s">
        <v>54</v>
      </c>
      <c r="D251" s="97" t="s">
        <v>339</v>
      </c>
      <c r="E251" s="98">
        <f>45.6+21.8+31.4-21.3</f>
        <v>77.50000000000001</v>
      </c>
      <c r="F251" s="62" t="s">
        <v>484</v>
      </c>
      <c r="G251" s="27" t="s">
        <v>64</v>
      </c>
    </row>
    <row r="252" spans="1:7" ht="18" customHeight="1" thickBot="1">
      <c r="A252" s="37">
        <f t="shared" si="9"/>
        <v>232</v>
      </c>
      <c r="B252" s="8" t="s">
        <v>85</v>
      </c>
      <c r="C252" s="17" t="s">
        <v>54</v>
      </c>
      <c r="D252" s="72" t="s">
        <v>266</v>
      </c>
      <c r="E252" s="73">
        <f>12+69+96.2</f>
        <v>177.2</v>
      </c>
      <c r="F252" s="62" t="s">
        <v>451</v>
      </c>
      <c r="G252" s="27" t="s">
        <v>64</v>
      </c>
    </row>
    <row r="253" spans="1:7" ht="18" customHeight="1" thickBot="1">
      <c r="A253" s="37">
        <f t="shared" si="9"/>
        <v>233</v>
      </c>
      <c r="B253" s="8" t="s">
        <v>85</v>
      </c>
      <c r="C253" s="17" t="s">
        <v>54</v>
      </c>
      <c r="D253" s="72" t="s">
        <v>267</v>
      </c>
      <c r="E253" s="73">
        <f>107.6+11</f>
        <v>118.6</v>
      </c>
      <c r="F253" s="62" t="s">
        <v>550</v>
      </c>
      <c r="G253" s="27" t="s">
        <v>64</v>
      </c>
    </row>
    <row r="254" spans="1:7" ht="18" customHeight="1" thickBot="1">
      <c r="A254" s="37">
        <f t="shared" si="9"/>
        <v>234</v>
      </c>
      <c r="B254" s="8" t="s">
        <v>224</v>
      </c>
      <c r="C254" s="17" t="s">
        <v>123</v>
      </c>
      <c r="D254" s="72" t="s">
        <v>380</v>
      </c>
      <c r="E254" s="73">
        <f>58.5</f>
        <v>58.5</v>
      </c>
      <c r="F254" s="62" t="s">
        <v>452</v>
      </c>
      <c r="G254" s="27" t="s">
        <v>64</v>
      </c>
    </row>
    <row r="255" spans="1:7" ht="18" customHeight="1" thickBot="1">
      <c r="A255" s="37">
        <f t="shared" si="9"/>
        <v>235</v>
      </c>
      <c r="B255" s="8" t="s">
        <v>454</v>
      </c>
      <c r="C255" s="17" t="s">
        <v>45</v>
      </c>
      <c r="D255" s="72" t="s">
        <v>244</v>
      </c>
      <c r="E255" s="73">
        <v>111.5</v>
      </c>
      <c r="F255" s="62" t="s">
        <v>245</v>
      </c>
      <c r="G255" s="27" t="s">
        <v>64</v>
      </c>
    </row>
    <row r="256" spans="1:7" ht="18" customHeight="1" thickBot="1">
      <c r="A256" s="37">
        <f t="shared" si="9"/>
        <v>236</v>
      </c>
      <c r="B256" s="8" t="s">
        <v>292</v>
      </c>
      <c r="C256" s="17" t="s">
        <v>45</v>
      </c>
      <c r="D256" s="72" t="s">
        <v>121</v>
      </c>
      <c r="E256" s="73">
        <v>123</v>
      </c>
      <c r="F256" s="62" t="s">
        <v>293</v>
      </c>
      <c r="G256" s="27" t="s">
        <v>64</v>
      </c>
    </row>
    <row r="257" spans="1:7" ht="18" customHeight="1" thickBot="1">
      <c r="A257" s="37">
        <f t="shared" si="9"/>
        <v>237</v>
      </c>
      <c r="B257" s="8" t="s">
        <v>242</v>
      </c>
      <c r="C257" s="17" t="s">
        <v>45</v>
      </c>
      <c r="D257" s="72" t="s">
        <v>225</v>
      </c>
      <c r="E257" s="73">
        <f>95.06-45.28</f>
        <v>49.78</v>
      </c>
      <c r="F257" s="62" t="s">
        <v>258</v>
      </c>
      <c r="G257" s="27" t="s">
        <v>64</v>
      </c>
    </row>
    <row r="258" spans="1:7" ht="18" customHeight="1" thickBot="1">
      <c r="A258" s="37">
        <f t="shared" si="9"/>
        <v>238</v>
      </c>
      <c r="B258" s="8" t="s">
        <v>242</v>
      </c>
      <c r="C258" s="17" t="s">
        <v>45</v>
      </c>
      <c r="D258" s="72" t="s">
        <v>384</v>
      </c>
      <c r="E258" s="73">
        <f>135+183</f>
        <v>318</v>
      </c>
      <c r="F258" s="62" t="s">
        <v>445</v>
      </c>
      <c r="G258" s="27" t="s">
        <v>64</v>
      </c>
    </row>
    <row r="259" spans="1:7" ht="18" customHeight="1" thickBot="1">
      <c r="A259" s="37">
        <f t="shared" si="9"/>
        <v>239</v>
      </c>
      <c r="B259" s="8" t="s">
        <v>206</v>
      </c>
      <c r="C259" s="17" t="s">
        <v>40</v>
      </c>
      <c r="D259" s="17" t="s">
        <v>374</v>
      </c>
      <c r="E259" s="10">
        <v>4.3</v>
      </c>
      <c r="F259" s="62" t="s">
        <v>99</v>
      </c>
      <c r="G259" s="27" t="s">
        <v>64</v>
      </c>
    </row>
    <row r="260" spans="1:7" ht="18" customHeight="1" thickBot="1">
      <c r="A260" s="37">
        <f t="shared" si="9"/>
        <v>240</v>
      </c>
      <c r="B260" s="8" t="s">
        <v>206</v>
      </c>
      <c r="C260" s="17" t="s">
        <v>40</v>
      </c>
      <c r="D260" s="17" t="s">
        <v>530</v>
      </c>
      <c r="E260" s="10">
        <f>13.9+2.3</f>
        <v>16.2</v>
      </c>
      <c r="F260" s="62" t="s">
        <v>531</v>
      </c>
      <c r="G260" s="27" t="s">
        <v>64</v>
      </c>
    </row>
    <row r="261" spans="1:7" ht="18" customHeight="1" thickBot="1">
      <c r="A261" s="37">
        <f t="shared" si="9"/>
        <v>241</v>
      </c>
      <c r="B261" s="8" t="s">
        <v>206</v>
      </c>
      <c r="C261" s="17" t="s">
        <v>40</v>
      </c>
      <c r="D261" s="17" t="s">
        <v>44</v>
      </c>
      <c r="E261" s="10">
        <f>7.1-3.5</f>
        <v>3.5999999999999996</v>
      </c>
      <c r="F261" s="62" t="s">
        <v>551</v>
      </c>
      <c r="G261" s="27" t="s">
        <v>64</v>
      </c>
    </row>
    <row r="262" spans="1:7" ht="18" customHeight="1" thickBot="1">
      <c r="A262" s="37">
        <f t="shared" si="9"/>
        <v>242</v>
      </c>
      <c r="B262" s="8" t="s">
        <v>206</v>
      </c>
      <c r="C262" s="17" t="s">
        <v>40</v>
      </c>
      <c r="D262" s="17" t="s">
        <v>375</v>
      </c>
      <c r="E262" s="10">
        <v>111.6</v>
      </c>
      <c r="F262" s="62" t="s">
        <v>492</v>
      </c>
      <c r="G262" s="27" t="s">
        <v>64</v>
      </c>
    </row>
    <row r="263" spans="1:7" ht="18" customHeight="1" thickBot="1">
      <c r="A263" s="37">
        <f t="shared" si="9"/>
        <v>243</v>
      </c>
      <c r="B263" s="8" t="s">
        <v>206</v>
      </c>
      <c r="C263" s="17" t="s">
        <v>40</v>
      </c>
      <c r="D263" s="17" t="s">
        <v>88</v>
      </c>
      <c r="E263" s="10">
        <v>38.2</v>
      </c>
      <c r="F263" s="62" t="s">
        <v>492</v>
      </c>
      <c r="G263" s="27" t="s">
        <v>64</v>
      </c>
    </row>
    <row r="264" spans="1:7" ht="18" customHeight="1" thickBot="1">
      <c r="A264" s="37">
        <f t="shared" si="9"/>
        <v>244</v>
      </c>
      <c r="B264" s="8" t="s">
        <v>206</v>
      </c>
      <c r="C264" s="17" t="s">
        <v>40</v>
      </c>
      <c r="D264" s="17" t="s">
        <v>241</v>
      </c>
      <c r="E264" s="10">
        <v>12.5</v>
      </c>
      <c r="F264" s="62" t="s">
        <v>487</v>
      </c>
      <c r="G264" s="27" t="s">
        <v>64</v>
      </c>
    </row>
    <row r="265" spans="1:7" ht="18" customHeight="1" thickBot="1">
      <c r="A265" s="37">
        <f t="shared" si="9"/>
        <v>245</v>
      </c>
      <c r="B265" s="8" t="s">
        <v>206</v>
      </c>
      <c r="C265" s="17" t="s">
        <v>40</v>
      </c>
      <c r="D265" s="17" t="s">
        <v>291</v>
      </c>
      <c r="E265" s="10">
        <f>26.9-12.45+12.1</f>
        <v>26.549999999999997</v>
      </c>
      <c r="F265" s="62" t="s">
        <v>493</v>
      </c>
      <c r="G265" s="27" t="s">
        <v>64</v>
      </c>
    </row>
    <row r="266" spans="1:7" ht="18" customHeight="1" thickBot="1">
      <c r="A266" s="37">
        <f t="shared" si="9"/>
        <v>246</v>
      </c>
      <c r="B266" s="8" t="s">
        <v>206</v>
      </c>
      <c r="C266" s="17" t="s">
        <v>40</v>
      </c>
      <c r="D266" s="17" t="s">
        <v>89</v>
      </c>
      <c r="E266" s="10">
        <v>8.8</v>
      </c>
      <c r="F266" s="62"/>
      <c r="G266" s="27" t="s">
        <v>64</v>
      </c>
    </row>
    <row r="267" spans="1:7" ht="18" customHeight="1" thickBot="1">
      <c r="A267" s="37">
        <f t="shared" si="9"/>
        <v>247</v>
      </c>
      <c r="B267" s="8" t="s">
        <v>463</v>
      </c>
      <c r="C267" s="17" t="s">
        <v>45</v>
      </c>
      <c r="D267" s="72" t="s">
        <v>49</v>
      </c>
      <c r="E267" s="73">
        <v>10</v>
      </c>
      <c r="F267" s="53" t="s">
        <v>464</v>
      </c>
      <c r="G267" s="27" t="s">
        <v>64</v>
      </c>
    </row>
    <row r="268" spans="1:7" ht="18" customHeight="1" thickBot="1">
      <c r="A268" s="37">
        <f t="shared" si="9"/>
        <v>248</v>
      </c>
      <c r="B268" s="8" t="s">
        <v>463</v>
      </c>
      <c r="C268" s="17" t="s">
        <v>45</v>
      </c>
      <c r="D268" s="72" t="s">
        <v>239</v>
      </c>
      <c r="E268" s="73">
        <f>18+19</f>
        <v>37</v>
      </c>
      <c r="F268" s="62" t="s">
        <v>431</v>
      </c>
      <c r="G268" s="27" t="s">
        <v>64</v>
      </c>
    </row>
    <row r="269" spans="1:7" ht="18" customHeight="1" thickBot="1">
      <c r="A269" s="37">
        <f t="shared" si="9"/>
        <v>249</v>
      </c>
      <c r="B269" s="8" t="s">
        <v>463</v>
      </c>
      <c r="C269" s="17" t="s">
        <v>45</v>
      </c>
      <c r="D269" s="72" t="s">
        <v>141</v>
      </c>
      <c r="E269" s="73">
        <v>47</v>
      </c>
      <c r="F269" s="62" t="s">
        <v>465</v>
      </c>
      <c r="G269" s="27" t="s">
        <v>64</v>
      </c>
    </row>
    <row r="270" spans="1:7" ht="18" customHeight="1" thickBot="1">
      <c r="A270" s="37">
        <f t="shared" si="9"/>
        <v>250</v>
      </c>
      <c r="B270" s="8" t="s">
        <v>397</v>
      </c>
      <c r="C270" s="17" t="s">
        <v>40</v>
      </c>
      <c r="D270" s="17" t="s">
        <v>291</v>
      </c>
      <c r="E270" s="10">
        <v>67.2</v>
      </c>
      <c r="F270" s="53" t="s">
        <v>398</v>
      </c>
      <c r="G270" s="27" t="s">
        <v>64</v>
      </c>
    </row>
    <row r="271" spans="1:7" ht="18" customHeight="1" thickBot="1">
      <c r="A271" s="37">
        <f t="shared" si="9"/>
        <v>251</v>
      </c>
      <c r="B271" s="8" t="s">
        <v>397</v>
      </c>
      <c r="C271" s="17" t="s">
        <v>40</v>
      </c>
      <c r="D271" s="17" t="s">
        <v>89</v>
      </c>
      <c r="E271" s="10">
        <v>21.4</v>
      </c>
      <c r="F271" s="53" t="s">
        <v>399</v>
      </c>
      <c r="G271" s="27" t="s">
        <v>64</v>
      </c>
    </row>
    <row r="272" spans="1:7" ht="18" customHeight="1" thickBot="1">
      <c r="A272" s="37">
        <f t="shared" si="9"/>
        <v>252</v>
      </c>
      <c r="B272" s="8" t="s">
        <v>397</v>
      </c>
      <c r="C272" s="17" t="s">
        <v>40</v>
      </c>
      <c r="D272" s="17" t="s">
        <v>225</v>
      </c>
      <c r="E272" s="10">
        <v>54.4</v>
      </c>
      <c r="F272" s="53" t="s">
        <v>400</v>
      </c>
      <c r="G272" s="27" t="s">
        <v>64</v>
      </c>
    </row>
    <row r="273" spans="1:7" ht="18" customHeight="1" thickBot="1">
      <c r="A273" s="37">
        <f t="shared" si="9"/>
        <v>253</v>
      </c>
      <c r="B273" s="8" t="s">
        <v>456</v>
      </c>
      <c r="C273" s="17" t="s">
        <v>45</v>
      </c>
      <c r="D273" s="17" t="s">
        <v>136</v>
      </c>
      <c r="E273" s="10">
        <v>34.8</v>
      </c>
      <c r="F273" s="53" t="s">
        <v>434</v>
      </c>
      <c r="G273" s="27" t="s">
        <v>64</v>
      </c>
    </row>
    <row r="274" spans="1:7" ht="18" customHeight="1" thickBot="1">
      <c r="A274" s="37">
        <f t="shared" si="9"/>
        <v>254</v>
      </c>
      <c r="B274" s="8" t="s">
        <v>593</v>
      </c>
      <c r="C274" s="17" t="s">
        <v>45</v>
      </c>
      <c r="D274" s="17" t="s">
        <v>49</v>
      </c>
      <c r="E274" s="10">
        <v>500</v>
      </c>
      <c r="F274" s="53" t="s">
        <v>536</v>
      </c>
      <c r="G274" s="27" t="s">
        <v>64</v>
      </c>
    </row>
    <row r="275" spans="1:7" ht="18" customHeight="1" thickBot="1">
      <c r="A275" s="37">
        <f t="shared" si="9"/>
        <v>255</v>
      </c>
      <c r="B275" s="8" t="s">
        <v>566</v>
      </c>
      <c r="C275" s="17" t="s">
        <v>45</v>
      </c>
      <c r="D275" s="17" t="s">
        <v>88</v>
      </c>
      <c r="E275" s="10">
        <v>1500</v>
      </c>
      <c r="F275" s="53" t="s">
        <v>565</v>
      </c>
      <c r="G275" s="27" t="s">
        <v>64</v>
      </c>
    </row>
    <row r="276" spans="1:7" ht="18" customHeight="1" thickBot="1">
      <c r="A276" s="37">
        <f t="shared" si="9"/>
        <v>256</v>
      </c>
      <c r="B276" s="8" t="s">
        <v>566</v>
      </c>
      <c r="C276" s="17" t="s">
        <v>45</v>
      </c>
      <c r="D276" s="17" t="s">
        <v>291</v>
      </c>
      <c r="E276" s="10">
        <v>350</v>
      </c>
      <c r="F276" s="53" t="s">
        <v>565</v>
      </c>
      <c r="G276" s="27" t="s">
        <v>64</v>
      </c>
    </row>
    <row r="277" spans="1:7" ht="18" customHeight="1" thickBot="1">
      <c r="A277" s="37">
        <f t="shared" si="9"/>
        <v>257</v>
      </c>
      <c r="B277" s="8" t="s">
        <v>566</v>
      </c>
      <c r="C277" s="17" t="s">
        <v>45</v>
      </c>
      <c r="D277" s="17" t="s">
        <v>255</v>
      </c>
      <c r="E277" s="10">
        <v>350</v>
      </c>
      <c r="F277" s="53" t="s">
        <v>565</v>
      </c>
      <c r="G277" s="27" t="s">
        <v>64</v>
      </c>
    </row>
    <row r="278" spans="1:7" ht="18" customHeight="1" thickBot="1">
      <c r="A278" s="37">
        <f t="shared" si="9"/>
        <v>258</v>
      </c>
      <c r="B278" s="8" t="s">
        <v>566</v>
      </c>
      <c r="C278" s="17" t="s">
        <v>45</v>
      </c>
      <c r="D278" s="17" t="s">
        <v>188</v>
      </c>
      <c r="E278" s="10">
        <v>300</v>
      </c>
      <c r="F278" s="53" t="s">
        <v>565</v>
      </c>
      <c r="G278" s="27" t="s">
        <v>64</v>
      </c>
    </row>
    <row r="279" spans="1:7" ht="18" customHeight="1" thickBot="1">
      <c r="A279" s="37">
        <f t="shared" si="9"/>
        <v>259</v>
      </c>
      <c r="B279" s="8" t="s">
        <v>566</v>
      </c>
      <c r="C279" s="17" t="s">
        <v>45</v>
      </c>
      <c r="D279" s="17" t="s">
        <v>567</v>
      </c>
      <c r="E279" s="10">
        <v>500</v>
      </c>
      <c r="F279" s="53" t="s">
        <v>565</v>
      </c>
      <c r="G279" s="27" t="s">
        <v>64</v>
      </c>
    </row>
    <row r="280" spans="1:7" ht="18" customHeight="1" thickBot="1">
      <c r="A280" s="37">
        <f t="shared" si="9"/>
        <v>260</v>
      </c>
      <c r="B280" s="8" t="s">
        <v>566</v>
      </c>
      <c r="C280" s="17" t="s">
        <v>45</v>
      </c>
      <c r="D280" s="17" t="s">
        <v>126</v>
      </c>
      <c r="E280" s="10">
        <v>450</v>
      </c>
      <c r="F280" s="53" t="s">
        <v>565</v>
      </c>
      <c r="G280" s="27" t="s">
        <v>64</v>
      </c>
    </row>
    <row r="281" spans="1:7" ht="18" customHeight="1" thickBot="1">
      <c r="A281" s="37">
        <f t="shared" si="9"/>
        <v>261</v>
      </c>
      <c r="B281" s="8" t="s">
        <v>555</v>
      </c>
      <c r="C281" s="17" t="s">
        <v>40</v>
      </c>
      <c r="D281" s="17" t="s">
        <v>471</v>
      </c>
      <c r="E281" s="10">
        <v>5122</v>
      </c>
      <c r="F281" s="53" t="s">
        <v>509</v>
      </c>
      <c r="G281" s="27" t="s">
        <v>64</v>
      </c>
    </row>
    <row r="282" spans="1:7" ht="18" customHeight="1" thickBot="1">
      <c r="A282" s="37">
        <f t="shared" si="9"/>
        <v>262</v>
      </c>
      <c r="B282" s="8" t="s">
        <v>556</v>
      </c>
      <c r="C282" s="17" t="s">
        <v>468</v>
      </c>
      <c r="D282" s="17" t="s">
        <v>488</v>
      </c>
      <c r="E282" s="12">
        <f>340+1729-395+1887-1180</f>
        <v>2381</v>
      </c>
      <c r="F282" s="53" t="s">
        <v>573</v>
      </c>
      <c r="G282" s="27" t="s">
        <v>64</v>
      </c>
    </row>
    <row r="283" spans="1:7" ht="18" customHeight="1" thickBot="1">
      <c r="A283" s="37">
        <f t="shared" si="9"/>
        <v>263</v>
      </c>
      <c r="B283" s="8" t="s">
        <v>478</v>
      </c>
      <c r="C283" s="17" t="s">
        <v>468</v>
      </c>
      <c r="D283" s="17" t="s">
        <v>477</v>
      </c>
      <c r="E283" s="12">
        <f>395+1180+1205</f>
        <v>2780</v>
      </c>
      <c r="F283" s="53" t="s">
        <v>572</v>
      </c>
      <c r="G283" s="27" t="s">
        <v>64</v>
      </c>
    </row>
    <row r="284" spans="1:7" ht="18" customHeight="1" thickBot="1">
      <c r="A284" s="37">
        <f t="shared" si="9"/>
        <v>264</v>
      </c>
      <c r="B284" s="11" t="s">
        <v>117</v>
      </c>
      <c r="C284" s="14" t="s">
        <v>40</v>
      </c>
      <c r="D284" s="14" t="s">
        <v>89</v>
      </c>
      <c r="E284" s="12">
        <v>31</v>
      </c>
      <c r="F284" s="53"/>
      <c r="G284" s="27" t="s">
        <v>64</v>
      </c>
    </row>
    <row r="285" spans="1:7" ht="18" customHeight="1" thickBot="1">
      <c r="A285" s="37">
        <f t="shared" si="9"/>
        <v>265</v>
      </c>
      <c r="B285" s="11" t="s">
        <v>455</v>
      </c>
      <c r="C285" s="14" t="s">
        <v>40</v>
      </c>
      <c r="D285" s="14" t="s">
        <v>121</v>
      </c>
      <c r="E285" s="12">
        <v>29.7</v>
      </c>
      <c r="F285" s="53" t="s">
        <v>428</v>
      </c>
      <c r="G285" s="27" t="s">
        <v>64</v>
      </c>
    </row>
    <row r="286" spans="1:7" ht="18" customHeight="1" thickBot="1">
      <c r="A286" s="37">
        <f t="shared" si="8"/>
        <v>266</v>
      </c>
      <c r="B286" s="11" t="s">
        <v>455</v>
      </c>
      <c r="C286" s="14" t="s">
        <v>40</v>
      </c>
      <c r="D286" s="14" t="s">
        <v>351</v>
      </c>
      <c r="E286" s="12">
        <v>44.6</v>
      </c>
      <c r="F286" s="53" t="s">
        <v>427</v>
      </c>
      <c r="G286" s="27" t="s">
        <v>64</v>
      </c>
    </row>
    <row r="287" spans="1:7" ht="18" customHeight="1" thickBot="1">
      <c r="A287" s="37">
        <f t="shared" si="8"/>
        <v>267</v>
      </c>
      <c r="B287" s="11" t="s">
        <v>598</v>
      </c>
      <c r="C287" s="14" t="s">
        <v>40</v>
      </c>
      <c r="D287" s="14" t="s">
        <v>119</v>
      </c>
      <c r="E287" s="12">
        <v>3000</v>
      </c>
      <c r="F287" s="53" t="s">
        <v>536</v>
      </c>
      <c r="G287" s="27" t="s">
        <v>64</v>
      </c>
    </row>
    <row r="288" spans="1:7" ht="18" customHeight="1" thickBot="1">
      <c r="A288" s="37">
        <f t="shared" si="8"/>
        <v>268</v>
      </c>
      <c r="B288" s="11" t="s">
        <v>204</v>
      </c>
      <c r="C288" s="14" t="s">
        <v>40</v>
      </c>
      <c r="D288" s="14" t="s">
        <v>215</v>
      </c>
      <c r="E288" s="12">
        <v>30.8</v>
      </c>
      <c r="F288" s="53" t="s">
        <v>506</v>
      </c>
      <c r="G288" s="27" t="s">
        <v>64</v>
      </c>
    </row>
    <row r="289" spans="1:7" ht="18" customHeight="1" thickBot="1">
      <c r="A289" s="37">
        <f t="shared" si="8"/>
        <v>269</v>
      </c>
      <c r="B289" s="11" t="s">
        <v>204</v>
      </c>
      <c r="C289" s="14" t="s">
        <v>45</v>
      </c>
      <c r="D289" s="14" t="s">
        <v>110</v>
      </c>
      <c r="E289" s="12">
        <v>24.56</v>
      </c>
      <c r="F289" s="52" t="s">
        <v>111</v>
      </c>
      <c r="G289" s="27" t="s">
        <v>64</v>
      </c>
    </row>
    <row r="290" spans="1:7" ht="18" customHeight="1" thickBot="1">
      <c r="A290" s="37">
        <f t="shared" si="8"/>
        <v>270</v>
      </c>
      <c r="B290" s="11" t="s">
        <v>204</v>
      </c>
      <c r="C290" s="14" t="s">
        <v>45</v>
      </c>
      <c r="D290" s="14" t="s">
        <v>190</v>
      </c>
      <c r="E290" s="12">
        <f>120.2+39.1+204.12-109</f>
        <v>254.42000000000002</v>
      </c>
      <c r="F290" s="52" t="s">
        <v>316</v>
      </c>
      <c r="G290" s="27" t="s">
        <v>64</v>
      </c>
    </row>
    <row r="291" spans="1:7" ht="18" customHeight="1" thickBot="1">
      <c r="A291" s="37">
        <f t="shared" si="8"/>
        <v>271</v>
      </c>
      <c r="B291" s="11" t="s">
        <v>204</v>
      </c>
      <c r="C291" s="14" t="s">
        <v>45</v>
      </c>
      <c r="D291" s="14" t="s">
        <v>515</v>
      </c>
      <c r="E291" s="12">
        <v>21.2</v>
      </c>
      <c r="F291" s="52" t="s">
        <v>516</v>
      </c>
      <c r="G291" s="27" t="s">
        <v>64</v>
      </c>
    </row>
    <row r="292" spans="1:7" ht="18" customHeight="1" thickBot="1">
      <c r="A292" s="37">
        <f t="shared" si="8"/>
        <v>272</v>
      </c>
      <c r="B292" s="11" t="s">
        <v>204</v>
      </c>
      <c r="C292" s="14" t="s">
        <v>45</v>
      </c>
      <c r="D292" s="14" t="s">
        <v>112</v>
      </c>
      <c r="E292" s="12">
        <v>17.9</v>
      </c>
      <c r="F292" s="52" t="s">
        <v>109</v>
      </c>
      <c r="G292" s="27" t="s">
        <v>64</v>
      </c>
    </row>
    <row r="293" spans="1:7" ht="18" customHeight="1" thickBot="1">
      <c r="A293" s="37">
        <f t="shared" si="8"/>
        <v>273</v>
      </c>
      <c r="B293" s="11" t="s">
        <v>204</v>
      </c>
      <c r="C293" s="14" t="s">
        <v>45</v>
      </c>
      <c r="D293" s="14" t="s">
        <v>91</v>
      </c>
      <c r="E293" s="12">
        <v>37.3</v>
      </c>
      <c r="F293" s="52" t="s">
        <v>362</v>
      </c>
      <c r="G293" s="27" t="s">
        <v>64</v>
      </c>
    </row>
    <row r="294" spans="1:7" ht="18" customHeight="1" thickBot="1">
      <c r="A294" s="37">
        <f t="shared" si="8"/>
        <v>274</v>
      </c>
      <c r="B294" s="11" t="s">
        <v>204</v>
      </c>
      <c r="C294" s="14" t="s">
        <v>45</v>
      </c>
      <c r="D294" s="14" t="s">
        <v>121</v>
      </c>
      <c r="E294" s="12">
        <v>21.4</v>
      </c>
      <c r="F294" s="52" t="s">
        <v>500</v>
      </c>
      <c r="G294" s="27" t="s">
        <v>64</v>
      </c>
    </row>
    <row r="295" spans="1:7" ht="18" customHeight="1" thickBot="1">
      <c r="A295" s="37">
        <f t="shared" si="8"/>
        <v>275</v>
      </c>
      <c r="B295" s="11" t="s">
        <v>204</v>
      </c>
      <c r="C295" s="14" t="s">
        <v>45</v>
      </c>
      <c r="D295" s="14" t="s">
        <v>141</v>
      </c>
      <c r="E295" s="12">
        <v>36.6</v>
      </c>
      <c r="F295" s="52" t="s">
        <v>138</v>
      </c>
      <c r="G295" s="27" t="s">
        <v>64</v>
      </c>
    </row>
    <row r="296" spans="1:7" ht="18" customHeight="1" thickBot="1">
      <c r="A296" s="37">
        <f t="shared" si="8"/>
        <v>276</v>
      </c>
      <c r="B296" s="11" t="s">
        <v>204</v>
      </c>
      <c r="C296" s="14" t="s">
        <v>45</v>
      </c>
      <c r="D296" s="14" t="s">
        <v>70</v>
      </c>
      <c r="E296" s="12">
        <f>65.9+65.4-28</f>
        <v>103.30000000000001</v>
      </c>
      <c r="F296" s="52" t="s">
        <v>310</v>
      </c>
      <c r="G296" s="27" t="s">
        <v>64</v>
      </c>
    </row>
    <row r="297" spans="1:7" ht="18" customHeight="1" thickBot="1">
      <c r="A297" s="37">
        <f t="shared" si="8"/>
        <v>277</v>
      </c>
      <c r="B297" s="11" t="s">
        <v>204</v>
      </c>
      <c r="C297" s="14" t="s">
        <v>45</v>
      </c>
      <c r="D297" s="14" t="s">
        <v>226</v>
      </c>
      <c r="E297" s="12">
        <v>23.65</v>
      </c>
      <c r="F297" s="52" t="s">
        <v>501</v>
      </c>
      <c r="G297" s="27" t="s">
        <v>64</v>
      </c>
    </row>
    <row r="298" spans="1:7" ht="18" customHeight="1" thickBot="1">
      <c r="A298" s="37">
        <f t="shared" si="8"/>
        <v>278</v>
      </c>
      <c r="B298" s="11" t="s">
        <v>204</v>
      </c>
      <c r="C298" s="14" t="s">
        <v>45</v>
      </c>
      <c r="D298" s="14" t="s">
        <v>79</v>
      </c>
      <c r="E298" s="12">
        <f>74.2+55.5+194.9+174.2+41.4</f>
        <v>540.2</v>
      </c>
      <c r="F298" s="52" t="s">
        <v>394</v>
      </c>
      <c r="G298" s="27" t="s">
        <v>64</v>
      </c>
    </row>
    <row r="299" spans="1:7" ht="18" customHeight="1" thickBot="1">
      <c r="A299" s="37">
        <f t="shared" si="8"/>
        <v>279</v>
      </c>
      <c r="B299" s="11" t="s">
        <v>204</v>
      </c>
      <c r="C299" s="14" t="s">
        <v>45</v>
      </c>
      <c r="D299" s="14" t="s">
        <v>119</v>
      </c>
      <c r="E299" s="12">
        <f>75.5-34.8</f>
        <v>40.7</v>
      </c>
      <c r="F299" s="52" t="s">
        <v>369</v>
      </c>
      <c r="G299" s="27" t="s">
        <v>64</v>
      </c>
    </row>
    <row r="300" spans="1:7" ht="18" customHeight="1" thickBot="1">
      <c r="A300" s="37">
        <f t="shared" si="8"/>
        <v>280</v>
      </c>
      <c r="B300" s="11" t="s">
        <v>204</v>
      </c>
      <c r="C300" s="14" t="s">
        <v>45</v>
      </c>
      <c r="D300" s="14" t="s">
        <v>86</v>
      </c>
      <c r="E300" s="12">
        <v>640</v>
      </c>
      <c r="F300" s="52" t="s">
        <v>586</v>
      </c>
      <c r="G300" s="27" t="s">
        <v>64</v>
      </c>
    </row>
    <row r="301" spans="1:7" ht="18" customHeight="1" thickBot="1">
      <c r="A301" s="37">
        <f t="shared" si="8"/>
        <v>281</v>
      </c>
      <c r="B301" s="11" t="s">
        <v>204</v>
      </c>
      <c r="C301" s="14" t="s">
        <v>123</v>
      </c>
      <c r="D301" s="14" t="s">
        <v>591</v>
      </c>
      <c r="E301" s="12">
        <v>500</v>
      </c>
      <c r="F301" s="52" t="s">
        <v>536</v>
      </c>
      <c r="G301" s="27" t="s">
        <v>64</v>
      </c>
    </row>
    <row r="302" spans="1:7" ht="18" customHeight="1" thickBot="1">
      <c r="A302" s="37">
        <f t="shared" si="8"/>
        <v>282</v>
      </c>
      <c r="B302" s="11" t="s">
        <v>205</v>
      </c>
      <c r="C302" s="14" t="s">
        <v>40</v>
      </c>
      <c r="D302" s="14" t="s">
        <v>51</v>
      </c>
      <c r="E302" s="12">
        <v>11.5</v>
      </c>
      <c r="F302" s="52" t="s">
        <v>52</v>
      </c>
      <c r="G302" s="27" t="s">
        <v>64</v>
      </c>
    </row>
    <row r="303" spans="1:7" ht="18" customHeight="1" thickBot="1">
      <c r="A303" s="37">
        <f t="shared" si="8"/>
        <v>283</v>
      </c>
      <c r="B303" s="6" t="s">
        <v>535</v>
      </c>
      <c r="C303" s="14" t="s">
        <v>45</v>
      </c>
      <c r="D303" s="14" t="s">
        <v>429</v>
      </c>
      <c r="E303" s="12">
        <v>1.8</v>
      </c>
      <c r="F303" s="52" t="s">
        <v>430</v>
      </c>
      <c r="G303" s="27" t="s">
        <v>64</v>
      </c>
    </row>
    <row r="304" spans="1:7" ht="18" customHeight="1" thickBot="1">
      <c r="A304" s="37">
        <f t="shared" si="8"/>
        <v>284</v>
      </c>
      <c r="B304" s="6" t="s">
        <v>535</v>
      </c>
      <c r="C304" s="14" t="s">
        <v>45</v>
      </c>
      <c r="D304" s="14" t="s">
        <v>215</v>
      </c>
      <c r="E304" s="12">
        <v>28</v>
      </c>
      <c r="F304" s="52" t="s">
        <v>536</v>
      </c>
      <c r="G304" s="27" t="s">
        <v>64</v>
      </c>
    </row>
    <row r="305" spans="1:7" ht="18" customHeight="1" thickBot="1">
      <c r="A305" s="37">
        <f t="shared" si="8"/>
        <v>285</v>
      </c>
      <c r="B305" s="6" t="s">
        <v>535</v>
      </c>
      <c r="C305" s="14" t="s">
        <v>45</v>
      </c>
      <c r="D305" s="14" t="s">
        <v>166</v>
      </c>
      <c r="E305" s="12">
        <v>5.1</v>
      </c>
      <c r="F305" s="52" t="s">
        <v>290</v>
      </c>
      <c r="G305" s="27" t="s">
        <v>64</v>
      </c>
    </row>
    <row r="306" spans="1:7" ht="18" customHeight="1" thickBot="1">
      <c r="A306" s="37">
        <f t="shared" si="8"/>
        <v>286</v>
      </c>
      <c r="B306" s="6" t="s">
        <v>535</v>
      </c>
      <c r="C306" s="14" t="s">
        <v>45</v>
      </c>
      <c r="D306" s="14" t="s">
        <v>47</v>
      </c>
      <c r="E306" s="12">
        <f>13.4-3.52</f>
        <v>9.88</v>
      </c>
      <c r="F306" s="52" t="s">
        <v>469</v>
      </c>
      <c r="G306" s="27" t="s">
        <v>64</v>
      </c>
    </row>
    <row r="307" spans="1:7" ht="18" customHeight="1" thickBot="1">
      <c r="A307" s="37">
        <f t="shared" si="8"/>
        <v>287</v>
      </c>
      <c r="B307" s="6" t="s">
        <v>535</v>
      </c>
      <c r="C307" s="14" t="s">
        <v>45</v>
      </c>
      <c r="D307" s="14" t="s">
        <v>49</v>
      </c>
      <c r="E307" s="12">
        <v>51.4</v>
      </c>
      <c r="F307" s="52" t="s">
        <v>536</v>
      </c>
      <c r="G307" s="27" t="s">
        <v>64</v>
      </c>
    </row>
    <row r="308" spans="1:7" ht="18" customHeight="1" thickBot="1">
      <c r="A308" s="37">
        <f t="shared" si="8"/>
        <v>288</v>
      </c>
      <c r="B308" s="6" t="s">
        <v>535</v>
      </c>
      <c r="C308" s="14" t="s">
        <v>45</v>
      </c>
      <c r="D308" s="14" t="s">
        <v>91</v>
      </c>
      <c r="E308" s="12">
        <v>20</v>
      </c>
      <c r="F308" s="52" t="s">
        <v>587</v>
      </c>
      <c r="G308" s="27" t="s">
        <v>64</v>
      </c>
    </row>
    <row r="309" spans="1:7" ht="18" customHeight="1" thickBot="1">
      <c r="A309" s="37">
        <f t="shared" si="8"/>
        <v>289</v>
      </c>
      <c r="B309" s="6" t="s">
        <v>535</v>
      </c>
      <c r="C309" s="14" t="s">
        <v>45</v>
      </c>
      <c r="D309" s="14" t="s">
        <v>214</v>
      </c>
      <c r="E309" s="12">
        <f>14.7+2.8+3.8+12.5</f>
        <v>33.8</v>
      </c>
      <c r="F309" s="52" t="s">
        <v>221</v>
      </c>
      <c r="G309" s="27" t="s">
        <v>64</v>
      </c>
    </row>
    <row r="310" spans="1:7" ht="18" customHeight="1" thickBot="1">
      <c r="A310" s="37">
        <f t="shared" si="8"/>
        <v>290</v>
      </c>
      <c r="B310" s="6" t="s">
        <v>535</v>
      </c>
      <c r="C310" s="14" t="s">
        <v>45</v>
      </c>
      <c r="D310" s="14" t="s">
        <v>148</v>
      </c>
      <c r="E310" s="12">
        <f>168.6+6.4-168.6</f>
        <v>6.400000000000006</v>
      </c>
      <c r="F310" s="52" t="s">
        <v>499</v>
      </c>
      <c r="G310" s="27" t="s">
        <v>64</v>
      </c>
    </row>
    <row r="311" spans="1:7" ht="18" customHeight="1" thickBot="1">
      <c r="A311" s="37">
        <f aca="true" t="shared" si="10" ref="A311:A320">SUM(A310,1)</f>
        <v>291</v>
      </c>
      <c r="B311" s="6" t="s">
        <v>535</v>
      </c>
      <c r="C311" s="14" t="s">
        <v>45</v>
      </c>
      <c r="D311" s="14" t="s">
        <v>222</v>
      </c>
      <c r="E311" s="12">
        <f>10+13+14.5+12.3+3+5.7</f>
        <v>58.5</v>
      </c>
      <c r="F311" s="52" t="s">
        <v>228</v>
      </c>
      <c r="G311" s="27" t="s">
        <v>64</v>
      </c>
    </row>
    <row r="312" spans="1:7" ht="18" customHeight="1" thickBot="1">
      <c r="A312" s="37">
        <f t="shared" si="10"/>
        <v>292</v>
      </c>
      <c r="B312" s="6" t="s">
        <v>535</v>
      </c>
      <c r="C312" s="14" t="s">
        <v>45</v>
      </c>
      <c r="D312" s="14" t="s">
        <v>217</v>
      </c>
      <c r="E312" s="12">
        <f>14.7+15.7</f>
        <v>30.4</v>
      </c>
      <c r="F312" s="52" t="s">
        <v>223</v>
      </c>
      <c r="G312" s="27" t="s">
        <v>64</v>
      </c>
    </row>
    <row r="313" spans="1:7" ht="18" customHeight="1" thickBot="1">
      <c r="A313" s="37">
        <f t="shared" si="10"/>
        <v>293</v>
      </c>
      <c r="B313" s="6" t="s">
        <v>535</v>
      </c>
      <c r="C313" s="14" t="s">
        <v>45</v>
      </c>
      <c r="D313" s="14" t="s">
        <v>185</v>
      </c>
      <c r="E313" s="12">
        <v>46.6</v>
      </c>
      <c r="F313" s="52" t="s">
        <v>265</v>
      </c>
      <c r="G313" s="27" t="s">
        <v>64</v>
      </c>
    </row>
    <row r="314" spans="1:7" ht="18" customHeight="1" thickBot="1">
      <c r="A314" s="37">
        <f t="shared" si="10"/>
        <v>294</v>
      </c>
      <c r="B314" s="30" t="s">
        <v>202</v>
      </c>
      <c r="C314" s="14" t="s">
        <v>45</v>
      </c>
      <c r="D314" s="14" t="s">
        <v>232</v>
      </c>
      <c r="E314" s="12">
        <v>5.9</v>
      </c>
      <c r="F314" s="52" t="s">
        <v>588</v>
      </c>
      <c r="G314" s="27" t="s">
        <v>64</v>
      </c>
    </row>
    <row r="315" spans="1:7" ht="18" customHeight="1" thickBot="1">
      <c r="A315" s="37">
        <f t="shared" si="10"/>
        <v>295</v>
      </c>
      <c r="B315" s="30" t="s">
        <v>202</v>
      </c>
      <c r="C315" s="14" t="s">
        <v>45</v>
      </c>
      <c r="D315" s="14" t="s">
        <v>319</v>
      </c>
      <c r="E315" s="12">
        <v>19.5</v>
      </c>
      <c r="F315" s="52" t="s">
        <v>320</v>
      </c>
      <c r="G315" s="27" t="s">
        <v>64</v>
      </c>
    </row>
    <row r="316" spans="1:7" ht="18" customHeight="1" thickBot="1">
      <c r="A316" s="37">
        <f t="shared" si="10"/>
        <v>296</v>
      </c>
      <c r="B316" s="30" t="s">
        <v>202</v>
      </c>
      <c r="C316" s="14" t="s">
        <v>45</v>
      </c>
      <c r="D316" s="14" t="s">
        <v>589</v>
      </c>
      <c r="E316" s="12">
        <v>14.9</v>
      </c>
      <c r="F316" s="52" t="s">
        <v>590</v>
      </c>
      <c r="G316" s="27" t="s">
        <v>64</v>
      </c>
    </row>
    <row r="317" spans="1:7" ht="18" customHeight="1" thickBot="1">
      <c r="A317" s="37">
        <f t="shared" si="10"/>
        <v>297</v>
      </c>
      <c r="B317" s="30" t="s">
        <v>202</v>
      </c>
      <c r="C317" s="14" t="s">
        <v>45</v>
      </c>
      <c r="D317" s="14" t="s">
        <v>49</v>
      </c>
      <c r="E317" s="12">
        <f>228-12.7-86.4-8.5-4.3-89</f>
        <v>27.10000000000001</v>
      </c>
      <c r="F317" s="52" t="s">
        <v>523</v>
      </c>
      <c r="G317" s="27" t="s">
        <v>64</v>
      </c>
    </row>
    <row r="318" spans="1:7" ht="18" customHeight="1" thickBot="1">
      <c r="A318" s="37">
        <f t="shared" si="10"/>
        <v>298</v>
      </c>
      <c r="B318" s="30" t="s">
        <v>202</v>
      </c>
      <c r="C318" s="14" t="s">
        <v>45</v>
      </c>
      <c r="D318" s="14" t="s">
        <v>97</v>
      </c>
      <c r="E318" s="12">
        <f>230.2-45.4</f>
        <v>184.79999999999998</v>
      </c>
      <c r="F318" s="52" t="s">
        <v>524</v>
      </c>
      <c r="G318" s="27" t="s">
        <v>64</v>
      </c>
    </row>
    <row r="319" spans="1:7" ht="18" customHeight="1" thickBot="1">
      <c r="A319" s="37">
        <f t="shared" si="10"/>
        <v>299</v>
      </c>
      <c r="B319" s="30" t="s">
        <v>202</v>
      </c>
      <c r="C319" s="14" t="s">
        <v>45</v>
      </c>
      <c r="D319" s="14" t="s">
        <v>114</v>
      </c>
      <c r="E319" s="12">
        <v>15.7</v>
      </c>
      <c r="F319" s="52" t="s">
        <v>363</v>
      </c>
      <c r="G319" s="27" t="s">
        <v>64</v>
      </c>
    </row>
    <row r="320" spans="1:7" ht="18" customHeight="1" thickBot="1">
      <c r="A320" s="37">
        <f t="shared" si="10"/>
        <v>300</v>
      </c>
      <c r="B320" s="30" t="s">
        <v>202</v>
      </c>
      <c r="C320" s="14" t="s">
        <v>45</v>
      </c>
      <c r="D320" s="14" t="s">
        <v>214</v>
      </c>
      <c r="E320" s="12">
        <v>180</v>
      </c>
      <c r="F320" s="52" t="s">
        <v>520</v>
      </c>
      <c r="G320" s="27" t="s">
        <v>64</v>
      </c>
    </row>
    <row r="321" spans="1:7" ht="18" customHeight="1" thickBot="1">
      <c r="A321" s="37">
        <f t="shared" si="8"/>
        <v>301</v>
      </c>
      <c r="B321" s="30" t="s">
        <v>202</v>
      </c>
      <c r="C321" s="14" t="s">
        <v>45</v>
      </c>
      <c r="D321" s="14" t="s">
        <v>218</v>
      </c>
      <c r="E321" s="12">
        <f>39.85+38.55-39.85</f>
        <v>38.550000000000004</v>
      </c>
      <c r="F321" s="52" t="s">
        <v>231</v>
      </c>
      <c r="G321" s="27" t="s">
        <v>64</v>
      </c>
    </row>
    <row r="322" spans="1:7" ht="18" customHeight="1" thickBot="1">
      <c r="A322" s="37">
        <f t="shared" si="8"/>
        <v>302</v>
      </c>
      <c r="B322" s="30" t="s">
        <v>202</v>
      </c>
      <c r="C322" s="14" t="s">
        <v>45</v>
      </c>
      <c r="D322" s="14" t="s">
        <v>79</v>
      </c>
      <c r="E322" s="12">
        <f>14.3+227+173</f>
        <v>414.3</v>
      </c>
      <c r="F322" s="52" t="s">
        <v>521</v>
      </c>
      <c r="G322" s="27" t="s">
        <v>64</v>
      </c>
    </row>
    <row r="323" spans="1:7" ht="18" customHeight="1" thickBot="1">
      <c r="A323" s="37">
        <f t="shared" si="8"/>
        <v>303</v>
      </c>
      <c r="B323" s="30" t="s">
        <v>202</v>
      </c>
      <c r="C323" s="14" t="s">
        <v>45</v>
      </c>
      <c r="D323" s="14" t="s">
        <v>219</v>
      </c>
      <c r="E323" s="12">
        <f>55+11.6</f>
        <v>66.6</v>
      </c>
      <c r="F323" s="52" t="s">
        <v>505</v>
      </c>
      <c r="G323" s="27" t="s">
        <v>64</v>
      </c>
    </row>
    <row r="324" spans="1:7" ht="18" customHeight="1" thickBot="1">
      <c r="A324" s="37">
        <f t="shared" si="8"/>
        <v>304</v>
      </c>
      <c r="B324" s="30" t="s">
        <v>203</v>
      </c>
      <c r="C324" s="17" t="s">
        <v>45</v>
      </c>
      <c r="D324" s="17" t="s">
        <v>47</v>
      </c>
      <c r="E324" s="10">
        <v>4.8</v>
      </c>
      <c r="F324" s="40"/>
      <c r="G324" s="27" t="s">
        <v>64</v>
      </c>
    </row>
    <row r="325" spans="1:7" ht="18" customHeight="1" thickBot="1">
      <c r="A325" s="37">
        <f t="shared" si="8"/>
        <v>305</v>
      </c>
      <c r="B325" s="30" t="s">
        <v>203</v>
      </c>
      <c r="C325" s="17" t="s">
        <v>45</v>
      </c>
      <c r="D325" s="17" t="s">
        <v>352</v>
      </c>
      <c r="E325" s="10">
        <v>30</v>
      </c>
      <c r="F325" s="40" t="s">
        <v>240</v>
      </c>
      <c r="G325" s="27" t="s">
        <v>64</v>
      </c>
    </row>
    <row r="326" spans="1:7" ht="18" customHeight="1" thickBot="1">
      <c r="A326" s="37">
        <f t="shared" si="8"/>
        <v>306</v>
      </c>
      <c r="B326" s="30" t="s">
        <v>203</v>
      </c>
      <c r="C326" s="17" t="s">
        <v>45</v>
      </c>
      <c r="D326" s="17" t="s">
        <v>286</v>
      </c>
      <c r="E326" s="10">
        <v>928</v>
      </c>
      <c r="F326" s="40" t="s">
        <v>264</v>
      </c>
      <c r="G326" s="27" t="s">
        <v>64</v>
      </c>
    </row>
    <row r="327" spans="1:7" ht="18" customHeight="1" thickBot="1">
      <c r="A327" s="37">
        <f t="shared" si="8"/>
        <v>307</v>
      </c>
      <c r="B327" s="30" t="s">
        <v>53</v>
      </c>
      <c r="C327" s="17" t="s">
        <v>40</v>
      </c>
      <c r="D327" s="17" t="s">
        <v>374</v>
      </c>
      <c r="E327" s="10">
        <v>91</v>
      </c>
      <c r="F327" s="40" t="s">
        <v>407</v>
      </c>
      <c r="G327" s="27" t="s">
        <v>64</v>
      </c>
    </row>
    <row r="328" spans="1:7" ht="18" customHeight="1" thickBot="1">
      <c r="A328" s="37">
        <f t="shared" si="8"/>
        <v>308</v>
      </c>
      <c r="B328" s="30" t="s">
        <v>53</v>
      </c>
      <c r="C328" s="17" t="s">
        <v>40</v>
      </c>
      <c r="D328" s="17" t="s">
        <v>44</v>
      </c>
      <c r="E328" s="10">
        <v>95</v>
      </c>
      <c r="F328" s="40" t="s">
        <v>408</v>
      </c>
      <c r="G328" s="27" t="s">
        <v>64</v>
      </c>
    </row>
    <row r="329" spans="1:7" ht="18" customHeight="1" thickBot="1">
      <c r="A329" s="37">
        <f t="shared" si="8"/>
        <v>309</v>
      </c>
      <c r="B329" s="30" t="s">
        <v>53</v>
      </c>
      <c r="C329" s="17" t="s">
        <v>40</v>
      </c>
      <c r="D329" s="17" t="s">
        <v>375</v>
      </c>
      <c r="E329" s="10">
        <v>99</v>
      </c>
      <c r="F329" s="40" t="s">
        <v>409</v>
      </c>
      <c r="G329" s="27" t="s">
        <v>64</v>
      </c>
    </row>
    <row r="330" spans="1:7" ht="18" customHeight="1" thickBot="1">
      <c r="A330" s="37">
        <f t="shared" si="8"/>
        <v>310</v>
      </c>
      <c r="B330" s="30" t="s">
        <v>53</v>
      </c>
      <c r="C330" s="17" t="s">
        <v>40</v>
      </c>
      <c r="D330" s="17" t="s">
        <v>121</v>
      </c>
      <c r="E330" s="10">
        <v>53</v>
      </c>
      <c r="F330" s="40" t="s">
        <v>495</v>
      </c>
      <c r="G330" s="27" t="s">
        <v>64</v>
      </c>
    </row>
    <row r="331" spans="1:7" ht="18" customHeight="1" thickBot="1">
      <c r="A331" s="37">
        <f t="shared" si="8"/>
        <v>311</v>
      </c>
      <c r="B331" s="30" t="s">
        <v>53</v>
      </c>
      <c r="C331" s="17" t="s">
        <v>40</v>
      </c>
      <c r="D331" s="17" t="s">
        <v>141</v>
      </c>
      <c r="E331" s="10">
        <v>57</v>
      </c>
      <c r="F331" s="40" t="s">
        <v>410</v>
      </c>
      <c r="G331" s="27" t="s">
        <v>64</v>
      </c>
    </row>
    <row r="332" spans="1:7" ht="18" customHeight="1" thickBot="1">
      <c r="A332" s="37">
        <f t="shared" si="8"/>
        <v>312</v>
      </c>
      <c r="B332" s="30" t="s">
        <v>53</v>
      </c>
      <c r="C332" s="17" t="s">
        <v>40</v>
      </c>
      <c r="D332" s="17" t="s">
        <v>225</v>
      </c>
      <c r="E332" s="10">
        <f>741.8-48-413.6</f>
        <v>280.19999999999993</v>
      </c>
      <c r="F332" s="40" t="s">
        <v>378</v>
      </c>
      <c r="G332" s="27" t="s">
        <v>64</v>
      </c>
    </row>
    <row r="333" spans="1:7" ht="18" customHeight="1" thickBot="1">
      <c r="A333" s="37">
        <f t="shared" si="8"/>
        <v>313</v>
      </c>
      <c r="B333" s="30" t="s">
        <v>122</v>
      </c>
      <c r="C333" s="17" t="s">
        <v>123</v>
      </c>
      <c r="D333" s="17" t="s">
        <v>124</v>
      </c>
      <c r="E333" s="10">
        <v>187</v>
      </c>
      <c r="F333" s="40" t="s">
        <v>125</v>
      </c>
      <c r="G333" s="27" t="s">
        <v>64</v>
      </c>
    </row>
    <row r="334" spans="1:7" ht="18.75" thickBot="1">
      <c r="A334" s="37">
        <f t="shared" si="8"/>
        <v>314</v>
      </c>
      <c r="B334" s="6" t="s">
        <v>55</v>
      </c>
      <c r="C334" s="17" t="s">
        <v>45</v>
      </c>
      <c r="D334" s="17" t="s">
        <v>56</v>
      </c>
      <c r="E334" s="10">
        <f>799.6-12.3-15.2</f>
        <v>772.1</v>
      </c>
      <c r="F334" s="40"/>
      <c r="G334" s="27" t="s">
        <v>64</v>
      </c>
    </row>
    <row r="335" spans="1:7" ht="18.75" thickBot="1">
      <c r="A335" s="37">
        <f aca="true" t="shared" si="11" ref="A335:A340">SUM(A334,1)</f>
        <v>315</v>
      </c>
      <c r="B335" s="6" t="s">
        <v>55</v>
      </c>
      <c r="C335" s="17" t="s">
        <v>45</v>
      </c>
      <c r="D335" s="17" t="s">
        <v>57</v>
      </c>
      <c r="E335" s="10">
        <v>38</v>
      </c>
      <c r="F335" s="40" t="s">
        <v>99</v>
      </c>
      <c r="G335" s="27" t="s">
        <v>64</v>
      </c>
    </row>
    <row r="336" spans="1:7" ht="18.75" thickBot="1">
      <c r="A336" s="37">
        <f t="shared" si="11"/>
        <v>316</v>
      </c>
      <c r="B336" s="6" t="s">
        <v>55</v>
      </c>
      <c r="C336" s="17" t="s">
        <v>45</v>
      </c>
      <c r="D336" s="17" t="s">
        <v>58</v>
      </c>
      <c r="E336" s="10">
        <v>2794.6</v>
      </c>
      <c r="F336" s="40"/>
      <c r="G336" s="27" t="s">
        <v>64</v>
      </c>
    </row>
    <row r="337" spans="1:7" ht="18.75" thickBot="1">
      <c r="A337" s="37">
        <f t="shared" si="11"/>
        <v>317</v>
      </c>
      <c r="B337" s="6" t="s">
        <v>127</v>
      </c>
      <c r="C337" s="17" t="s">
        <v>45</v>
      </c>
      <c r="D337" s="17" t="s">
        <v>128</v>
      </c>
      <c r="E337" s="10">
        <v>464</v>
      </c>
      <c r="F337" s="40" t="s">
        <v>229</v>
      </c>
      <c r="G337" s="27" t="s">
        <v>64</v>
      </c>
    </row>
    <row r="338" spans="1:7" ht="18.75" thickBot="1">
      <c r="A338" s="37">
        <f t="shared" si="11"/>
        <v>318</v>
      </c>
      <c r="B338" s="58" t="s">
        <v>100</v>
      </c>
      <c r="C338" s="17" t="s">
        <v>95</v>
      </c>
      <c r="D338" s="17" t="s">
        <v>101</v>
      </c>
      <c r="E338" s="10">
        <f>240+187.6-87.6</f>
        <v>340</v>
      </c>
      <c r="F338" s="54" t="s">
        <v>152</v>
      </c>
      <c r="G338" s="27" t="s">
        <v>64</v>
      </c>
    </row>
    <row r="339" spans="1:7" ht="18.75" thickBot="1">
      <c r="A339" s="37">
        <f t="shared" si="11"/>
        <v>319</v>
      </c>
      <c r="B339" s="32" t="s">
        <v>102</v>
      </c>
      <c r="C339" s="17" t="s">
        <v>45</v>
      </c>
      <c r="D339" s="17" t="s">
        <v>69</v>
      </c>
      <c r="E339" s="10">
        <v>1.5</v>
      </c>
      <c r="F339" s="54" t="s">
        <v>99</v>
      </c>
      <c r="G339" s="27" t="s">
        <v>64</v>
      </c>
    </row>
    <row r="340" spans="1:7" ht="18">
      <c r="A340" s="37">
        <f t="shared" si="11"/>
        <v>320</v>
      </c>
      <c r="B340" s="32" t="s">
        <v>178</v>
      </c>
      <c r="C340" s="17" t="s">
        <v>40</v>
      </c>
      <c r="D340" s="17" t="s">
        <v>177</v>
      </c>
      <c r="E340" s="10">
        <v>35</v>
      </c>
      <c r="F340" s="54" t="s">
        <v>340</v>
      </c>
      <c r="G340" s="27" t="s">
        <v>64</v>
      </c>
    </row>
    <row r="341" spans="1:7" ht="18">
      <c r="A341" s="64"/>
      <c r="B341" s="32"/>
      <c r="C341" s="65"/>
      <c r="D341" s="65"/>
      <c r="E341" s="66"/>
      <c r="F341" s="53"/>
      <c r="G341" s="67"/>
    </row>
    <row r="342" ht="15.75" thickBot="1"/>
    <row r="343" spans="1:7" ht="15.75" thickBot="1">
      <c r="A343" s="1" t="s">
        <v>2</v>
      </c>
      <c r="B343" s="1" t="s">
        <v>3</v>
      </c>
      <c r="C343" s="1" t="s">
        <v>4</v>
      </c>
      <c r="D343" s="2" t="s">
        <v>5</v>
      </c>
      <c r="E343" s="3" t="s">
        <v>6</v>
      </c>
      <c r="F343" s="4" t="s">
        <v>449</v>
      </c>
      <c r="G343" s="2" t="s">
        <v>7</v>
      </c>
    </row>
    <row r="344" spans="1:7" ht="18.75" thickBot="1">
      <c r="A344" s="41">
        <f>SUM(A340,1)</f>
        <v>321</v>
      </c>
      <c r="B344" s="29" t="s">
        <v>59</v>
      </c>
      <c r="C344" s="23" t="s">
        <v>60</v>
      </c>
      <c r="D344" s="42" t="s">
        <v>61</v>
      </c>
      <c r="E344" s="25" t="s">
        <v>62</v>
      </c>
      <c r="F344" s="40"/>
      <c r="G344" s="43" t="s">
        <v>64</v>
      </c>
    </row>
    <row r="345" spans="1:7" ht="18.75" thickBot="1">
      <c r="A345" s="41">
        <f aca="true" t="shared" si="12" ref="A345:A355">A344+1</f>
        <v>322</v>
      </c>
      <c r="B345" s="29" t="s">
        <v>63</v>
      </c>
      <c r="C345" s="23" t="s">
        <v>60</v>
      </c>
      <c r="D345" s="42"/>
      <c r="E345" s="25">
        <v>1</v>
      </c>
      <c r="F345" s="40"/>
      <c r="G345" s="43" t="s">
        <v>64</v>
      </c>
    </row>
    <row r="346" spans="1:7" ht="18.75" thickBot="1">
      <c r="A346" s="37">
        <f t="shared" si="12"/>
        <v>323</v>
      </c>
      <c r="B346" s="29" t="s">
        <v>82</v>
      </c>
      <c r="C346" s="23" t="s">
        <v>60</v>
      </c>
      <c r="D346" s="42" t="s">
        <v>83</v>
      </c>
      <c r="E346" s="25">
        <v>1</v>
      </c>
      <c r="F346" s="54"/>
      <c r="G346" s="43" t="s">
        <v>64</v>
      </c>
    </row>
    <row r="347" spans="1:7" ht="18.75" thickBot="1">
      <c r="A347" s="37">
        <f t="shared" si="12"/>
        <v>324</v>
      </c>
      <c r="B347" s="29" t="s">
        <v>278</v>
      </c>
      <c r="C347" s="23" t="s">
        <v>75</v>
      </c>
      <c r="D347" s="42" t="s">
        <v>65</v>
      </c>
      <c r="E347" s="25">
        <v>150</v>
      </c>
      <c r="F347" s="40"/>
      <c r="G347" s="43" t="s">
        <v>64</v>
      </c>
    </row>
    <row r="348" spans="1:7" ht="18.75" thickBot="1">
      <c r="A348" s="37">
        <f t="shared" si="12"/>
        <v>325</v>
      </c>
      <c r="B348" s="29" t="s">
        <v>485</v>
      </c>
      <c r="C348" s="23"/>
      <c r="D348" s="42" t="s">
        <v>486</v>
      </c>
      <c r="E348" s="25">
        <v>43</v>
      </c>
      <c r="F348" s="40"/>
      <c r="G348" s="43" t="s">
        <v>64</v>
      </c>
    </row>
    <row r="349" spans="1:7" ht="18.75" thickBot="1">
      <c r="A349" s="37">
        <f t="shared" si="12"/>
        <v>326</v>
      </c>
      <c r="B349" s="29" t="s">
        <v>169</v>
      </c>
      <c r="C349" s="29"/>
      <c r="D349" s="70" t="s">
        <v>164</v>
      </c>
      <c r="E349" s="31">
        <f>5.7-2+2.46</f>
        <v>6.16</v>
      </c>
      <c r="F349" s="40"/>
      <c r="G349" s="43" t="s">
        <v>64</v>
      </c>
    </row>
    <row r="350" spans="1:7" ht="18.75" thickBot="1">
      <c r="A350" s="37">
        <f t="shared" si="12"/>
        <v>327</v>
      </c>
      <c r="B350" s="29" t="s">
        <v>167</v>
      </c>
      <c r="C350" s="29"/>
      <c r="D350" s="70" t="s">
        <v>195</v>
      </c>
      <c r="E350" s="31">
        <f>11+82+6+3+6.9</f>
        <v>108.9</v>
      </c>
      <c r="F350" s="40"/>
      <c r="G350" s="43" t="s">
        <v>64</v>
      </c>
    </row>
    <row r="351" spans="1:7" ht="18.75" thickBot="1">
      <c r="A351" s="37">
        <f t="shared" si="12"/>
        <v>328</v>
      </c>
      <c r="B351" s="29" t="s">
        <v>331</v>
      </c>
      <c r="C351" s="29"/>
      <c r="D351" s="70" t="s">
        <v>330</v>
      </c>
      <c r="E351" s="31">
        <v>12</v>
      </c>
      <c r="F351" s="40"/>
      <c r="G351" s="43" t="s">
        <v>64</v>
      </c>
    </row>
    <row r="352" spans="1:7" ht="18.75" thickBot="1">
      <c r="A352" s="37">
        <f t="shared" si="12"/>
        <v>329</v>
      </c>
      <c r="B352" s="29" t="s">
        <v>168</v>
      </c>
      <c r="C352" s="29"/>
      <c r="D352" s="70" t="s">
        <v>164</v>
      </c>
      <c r="E352" s="31">
        <v>21.48</v>
      </c>
      <c r="F352" s="40"/>
      <c r="G352" s="43" t="s">
        <v>64</v>
      </c>
    </row>
    <row r="353" spans="1:7" ht="18.75" thickBot="1">
      <c r="A353" s="37">
        <f t="shared" si="12"/>
        <v>330</v>
      </c>
      <c r="B353" s="29" t="s">
        <v>385</v>
      </c>
      <c r="C353" s="29"/>
      <c r="D353" s="70" t="s">
        <v>164</v>
      </c>
      <c r="E353" s="31">
        <v>13</v>
      </c>
      <c r="F353" s="40"/>
      <c r="G353" s="43" t="s">
        <v>64</v>
      </c>
    </row>
    <row r="354" spans="1:7" ht="18.75" thickBot="1">
      <c r="A354" s="37">
        <f t="shared" si="12"/>
        <v>331</v>
      </c>
      <c r="B354" s="29" t="s">
        <v>170</v>
      </c>
      <c r="C354" s="29"/>
      <c r="D354" s="70"/>
      <c r="E354" s="31">
        <v>6.8</v>
      </c>
      <c r="F354" s="40"/>
      <c r="G354" s="43" t="s">
        <v>64</v>
      </c>
    </row>
    <row r="355" spans="1:7" ht="18">
      <c r="A355" s="37">
        <f t="shared" si="12"/>
        <v>332</v>
      </c>
      <c r="B355" s="29" t="s">
        <v>84</v>
      </c>
      <c r="C355" s="23" t="s">
        <v>75</v>
      </c>
      <c r="D355" s="42"/>
      <c r="E355" s="25">
        <v>4000</v>
      </c>
      <c r="F355" s="40"/>
      <c r="G355" s="43" t="s">
        <v>64</v>
      </c>
    </row>
  </sheetData>
  <sheetProtection/>
  <mergeCells count="3">
    <mergeCell ref="A66:G66"/>
    <mergeCell ref="A13:G13"/>
    <mergeCell ref="A43:G43"/>
  </mergeCells>
  <hyperlinks>
    <hyperlink ref="C5" r:id="rId1" display="www.vtm163.com"/>
  </hyperlinks>
  <printOptions/>
  <pageMargins left="0.7" right="0.7" top="0.75" bottom="0.75" header="0.3" footer="0.3"/>
  <pageSetup fitToHeight="0" fitToWidth="1" horizontalDpi="600" verticalDpi="600" orientation="portrait" paperSize="9" scale="4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втм</dc:creator>
  <cp:keywords/>
  <dc:description/>
  <cp:lastModifiedBy>втм</cp:lastModifiedBy>
  <cp:lastPrinted>2024-03-01T13:01:01Z</cp:lastPrinted>
  <dcterms:created xsi:type="dcterms:W3CDTF">2017-06-05T08:34:55Z</dcterms:created>
  <dcterms:modified xsi:type="dcterms:W3CDTF">2024-05-23T08:04:22Z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